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Y:\ARTWIN 2018\TENDERS-2018\Evex document - ARCH\"/>
    </mc:Choice>
  </mc:AlternateContent>
  <bookViews>
    <workbookView xWindow="0" yWindow="0" windowWidth="20490" windowHeight="7620" tabRatio="912"/>
  </bookViews>
  <sheets>
    <sheet name="TOTAL" sheetId="1" r:id="rId1"/>
    <sheet name="1- თეთრი კარკასი-მოლი" sheetId="14" r:id="rId2"/>
    <sheet name="2- მოპირკეთება" sheetId="38" r:id="rId3"/>
    <sheet name="3-ფასადი" sheetId="55" r:id="rId4"/>
    <sheet name="4-კარები" sheetId="54" r:id="rId5"/>
  </sheets>
  <externalReferences>
    <externalReference r:id="rId6"/>
  </externalReferences>
  <definedNames>
    <definedName name="euro">#REF!</definedName>
    <definedName name="euro1">#REF!</definedName>
    <definedName name="kurz">#REF!</definedName>
    <definedName name="kurz1">#REF!</definedName>
    <definedName name="material">[1]Rekapitulace!$H$13</definedName>
    <definedName name="materials">[1]Rekapitulace!$H$13</definedName>
    <definedName name="montaz">[1]Rekapitulace!$G$13</definedName>
    <definedName name="montazs">[1]Rekapitulace!$G$13</definedName>
    <definedName name="_xlnm.Print_Titles" localSheetId="1">'1- თეთრი კარკასი-მოლი'!$7:$10</definedName>
    <definedName name="_xlnm.Print_Titles" localSheetId="2">'2- მოპირკეთება'!$7:$10</definedName>
  </definedNames>
  <calcPr calcId="162913" concurrentCalc="0"/>
</workbook>
</file>

<file path=xl/calcChain.xml><?xml version="1.0" encoding="utf-8"?>
<calcChain xmlns="http://schemas.openxmlformats.org/spreadsheetml/2006/main">
  <c r="F12" i="14" l="1"/>
  <c r="E29" i="14"/>
  <c r="F29" i="14"/>
  <c r="F22" i="14"/>
  <c r="F30" i="14"/>
  <c r="K4" i="55"/>
  <c r="I41" i="55"/>
  <c r="J41" i="55"/>
  <c r="K41" i="55"/>
  <c r="F42" i="55"/>
  <c r="H42" i="55"/>
  <c r="J42" i="55"/>
  <c r="K42" i="55"/>
  <c r="F43" i="55"/>
  <c r="H43" i="55"/>
  <c r="J43" i="55"/>
  <c r="K43" i="55"/>
  <c r="F44" i="55"/>
  <c r="H44" i="55"/>
  <c r="J44" i="55"/>
  <c r="K44" i="55"/>
  <c r="G45" i="55"/>
  <c r="H45" i="55"/>
  <c r="I45" i="55"/>
  <c r="J45" i="55"/>
  <c r="K45" i="55"/>
  <c r="L41" i="55"/>
  <c r="J38" i="55"/>
  <c r="K38" i="55"/>
  <c r="F39" i="55"/>
  <c r="H39" i="55"/>
  <c r="K39" i="55"/>
  <c r="F40" i="55"/>
  <c r="H40" i="55"/>
  <c r="K40" i="55"/>
  <c r="L38" i="55"/>
  <c r="F35" i="55"/>
  <c r="J35" i="55"/>
  <c r="K35" i="55"/>
  <c r="F36" i="55"/>
  <c r="H36" i="55"/>
  <c r="K36" i="55"/>
  <c r="F37" i="55"/>
  <c r="H37" i="55"/>
  <c r="K37" i="55"/>
  <c r="L35" i="55"/>
  <c r="J32" i="55"/>
  <c r="K32" i="55"/>
  <c r="F33" i="55"/>
  <c r="H33" i="55"/>
  <c r="K33" i="55"/>
  <c r="F34" i="55"/>
  <c r="H34" i="55"/>
  <c r="K34" i="55"/>
  <c r="L32" i="55"/>
  <c r="F23" i="55"/>
  <c r="F28" i="55"/>
  <c r="J28" i="55"/>
  <c r="K28" i="55"/>
  <c r="E29" i="55"/>
  <c r="F29" i="55"/>
  <c r="H29" i="55"/>
  <c r="K29" i="55"/>
  <c r="F30" i="55"/>
  <c r="H30" i="55"/>
  <c r="K30" i="55"/>
  <c r="F31" i="55"/>
  <c r="H31" i="55"/>
  <c r="K31" i="55"/>
  <c r="L28" i="55"/>
  <c r="I23" i="55"/>
  <c r="J23" i="55"/>
  <c r="K23" i="55"/>
  <c r="E24" i="55"/>
  <c r="F24" i="55"/>
  <c r="H24" i="55"/>
  <c r="K24" i="55"/>
  <c r="F25" i="55"/>
  <c r="H25" i="55"/>
  <c r="K25" i="55"/>
  <c r="F26" i="55"/>
  <c r="H26" i="55"/>
  <c r="K26" i="55"/>
  <c r="G27" i="55"/>
  <c r="E27" i="55"/>
  <c r="F27" i="55"/>
  <c r="H27" i="55"/>
  <c r="K27" i="55"/>
  <c r="L23" i="55"/>
  <c r="F17" i="55"/>
  <c r="J17" i="55"/>
  <c r="K17" i="55"/>
  <c r="F18" i="55"/>
  <c r="H18" i="55"/>
  <c r="K18" i="55"/>
  <c r="F19" i="55"/>
  <c r="H19" i="55"/>
  <c r="K19" i="55"/>
  <c r="F20" i="55"/>
  <c r="H20" i="55"/>
  <c r="K20" i="55"/>
  <c r="F21" i="55"/>
  <c r="H21" i="55"/>
  <c r="K21" i="55"/>
  <c r="F22" i="55"/>
  <c r="H22" i="55"/>
  <c r="K22" i="55"/>
  <c r="L17" i="55"/>
  <c r="F11" i="55"/>
  <c r="J11" i="55"/>
  <c r="K11" i="55"/>
  <c r="F12" i="55"/>
  <c r="H12" i="55"/>
  <c r="K12" i="55"/>
  <c r="F13" i="55"/>
  <c r="H13" i="55"/>
  <c r="K13" i="55"/>
  <c r="F14" i="55"/>
  <c r="H14" i="55"/>
  <c r="K14" i="55"/>
  <c r="F15" i="55"/>
  <c r="H15" i="55"/>
  <c r="K15" i="55"/>
  <c r="F16" i="55"/>
  <c r="H16" i="55"/>
  <c r="K16" i="55"/>
  <c r="L11" i="55"/>
  <c r="F21" i="38"/>
  <c r="F22" i="38"/>
  <c r="F23" i="38"/>
  <c r="F24" i="38"/>
  <c r="F25" i="38"/>
  <c r="F26" i="38"/>
  <c r="F20" i="38"/>
  <c r="J20" i="38"/>
  <c r="K20" i="38"/>
  <c r="F31" i="38"/>
  <c r="F32" i="38"/>
  <c r="F33" i="38"/>
  <c r="F34" i="38"/>
  <c r="F35" i="38"/>
  <c r="F36" i="38"/>
  <c r="F30" i="38"/>
  <c r="J30" i="38"/>
  <c r="K30" i="38"/>
  <c r="F51" i="38"/>
  <c r="F52" i="38"/>
  <c r="F53" i="38"/>
  <c r="F54" i="38"/>
  <c r="F55" i="38"/>
  <c r="F56" i="38"/>
  <c r="F50" i="38"/>
  <c r="J50" i="38"/>
  <c r="K50" i="38"/>
  <c r="F86" i="38"/>
  <c r="J86" i="38"/>
  <c r="K86" i="38"/>
  <c r="F13" i="38"/>
  <c r="F14" i="38"/>
  <c r="F15" i="38"/>
  <c r="F16" i="38"/>
  <c r="F17" i="38"/>
  <c r="F18" i="38"/>
  <c r="F12" i="38"/>
  <c r="J12" i="38"/>
  <c r="K12" i="38"/>
  <c r="F19" i="38"/>
  <c r="H19" i="38"/>
  <c r="K19" i="38"/>
  <c r="F27" i="38"/>
  <c r="H27" i="38"/>
  <c r="K27" i="38"/>
  <c r="F28" i="38"/>
  <c r="H28" i="38"/>
  <c r="K28" i="38"/>
  <c r="F29" i="38"/>
  <c r="H29" i="38"/>
  <c r="K29" i="38"/>
  <c r="F37" i="38"/>
  <c r="H37" i="38"/>
  <c r="K37" i="38"/>
  <c r="F38" i="38"/>
  <c r="H38" i="38"/>
  <c r="K38" i="38"/>
  <c r="F39" i="38"/>
  <c r="H39" i="38"/>
  <c r="K39" i="38"/>
  <c r="F41" i="38"/>
  <c r="F42" i="38"/>
  <c r="F43" i="38"/>
  <c r="F44" i="38"/>
  <c r="F45" i="38"/>
  <c r="F46" i="38"/>
  <c r="F40" i="38"/>
  <c r="J40" i="38"/>
  <c r="K40" i="38"/>
  <c r="F47" i="38"/>
  <c r="H47" i="38"/>
  <c r="K47" i="38"/>
  <c r="F48" i="38"/>
  <c r="H48" i="38"/>
  <c r="K48" i="38"/>
  <c r="F49" i="38"/>
  <c r="H49" i="38"/>
  <c r="K49" i="38"/>
  <c r="F57" i="38"/>
  <c r="H57" i="38"/>
  <c r="K57" i="38"/>
  <c r="F58" i="38"/>
  <c r="H58" i="38"/>
  <c r="K58" i="38"/>
  <c r="F59" i="38"/>
  <c r="H59" i="38"/>
  <c r="K59" i="38"/>
  <c r="F62" i="38"/>
  <c r="J62" i="38"/>
  <c r="K62" i="38"/>
  <c r="F69" i="38"/>
  <c r="H69" i="38"/>
  <c r="K69" i="38"/>
  <c r="F70" i="38"/>
  <c r="H70" i="38"/>
  <c r="K70" i="38"/>
  <c r="E71" i="38"/>
  <c r="F71" i="38"/>
  <c r="H71" i="38"/>
  <c r="K71" i="38"/>
  <c r="F72" i="38"/>
  <c r="H72" i="38"/>
  <c r="K72" i="38"/>
  <c r="F73" i="38"/>
  <c r="H73" i="38"/>
  <c r="K73" i="38"/>
  <c r="F74" i="38"/>
  <c r="J74" i="38"/>
  <c r="K74" i="38"/>
  <c r="F81" i="38"/>
  <c r="H81" i="38"/>
  <c r="K81" i="38"/>
  <c r="F82" i="38"/>
  <c r="H82" i="38"/>
  <c r="K82" i="38"/>
  <c r="E83" i="38"/>
  <c r="F83" i="38"/>
  <c r="H83" i="38"/>
  <c r="K83" i="38"/>
  <c r="F84" i="38"/>
  <c r="H84" i="38"/>
  <c r="K84" i="38"/>
  <c r="F85" i="38"/>
  <c r="H85" i="38"/>
  <c r="K85" i="38"/>
  <c r="F93" i="38"/>
  <c r="H93" i="38"/>
  <c r="K93" i="38"/>
  <c r="F94" i="38"/>
  <c r="H94" i="38"/>
  <c r="K94" i="38"/>
  <c r="F95" i="38"/>
  <c r="H95" i="38"/>
  <c r="K95" i="38"/>
  <c r="J96" i="38"/>
  <c r="K96" i="38"/>
  <c r="F97" i="38"/>
  <c r="H97" i="38"/>
  <c r="K97" i="38"/>
  <c r="F98" i="38"/>
  <c r="H98" i="38"/>
  <c r="K98" i="38"/>
  <c r="F99" i="38"/>
  <c r="J99" i="38"/>
  <c r="K99" i="38"/>
  <c r="F100" i="38"/>
  <c r="H100" i="38"/>
  <c r="K100" i="38"/>
  <c r="F101" i="38"/>
  <c r="H101" i="38"/>
  <c r="K101" i="38"/>
  <c r="F104" i="38"/>
  <c r="J104" i="38"/>
  <c r="K104" i="38"/>
  <c r="F111" i="38"/>
  <c r="H111" i="38"/>
  <c r="K111" i="38"/>
  <c r="F112" i="38"/>
  <c r="H112" i="38"/>
  <c r="K112" i="38"/>
  <c r="E113" i="38"/>
  <c r="F113" i="38"/>
  <c r="H113" i="38"/>
  <c r="K113" i="38"/>
  <c r="F114" i="38"/>
  <c r="H114" i="38"/>
  <c r="K114" i="38"/>
  <c r="F115" i="38"/>
  <c r="H115" i="38"/>
  <c r="K115" i="38"/>
  <c r="F116" i="38"/>
  <c r="J116" i="38"/>
  <c r="K116" i="38"/>
  <c r="F123" i="38"/>
  <c r="H123" i="38"/>
  <c r="K123" i="38"/>
  <c r="F124" i="38"/>
  <c r="H124" i="38"/>
  <c r="K124" i="38"/>
  <c r="E125" i="38"/>
  <c r="F125" i="38"/>
  <c r="H125" i="38"/>
  <c r="K125" i="38"/>
  <c r="F126" i="38"/>
  <c r="H126" i="38"/>
  <c r="K126" i="38"/>
  <c r="F127" i="38"/>
  <c r="H127" i="38"/>
  <c r="K127" i="38"/>
  <c r="F128" i="38"/>
  <c r="J128" i="38"/>
  <c r="K128" i="38"/>
  <c r="F135" i="38"/>
  <c r="H135" i="38"/>
  <c r="K135" i="38"/>
  <c r="F136" i="38"/>
  <c r="H136" i="38"/>
  <c r="K136" i="38"/>
  <c r="F137" i="38"/>
  <c r="H137" i="38"/>
  <c r="K137" i="38"/>
  <c r="F138" i="38"/>
  <c r="J138" i="38"/>
  <c r="K138" i="38"/>
  <c r="F145" i="38"/>
  <c r="H145" i="38"/>
  <c r="K145" i="38"/>
  <c r="F146" i="38"/>
  <c r="H146" i="38"/>
  <c r="K146" i="38"/>
  <c r="F147" i="38"/>
  <c r="H147" i="38"/>
  <c r="K147" i="38"/>
  <c r="H149" i="38"/>
  <c r="K150" i="38"/>
  <c r="K152" i="38"/>
  <c r="K154" i="38"/>
  <c r="K155" i="38"/>
  <c r="K157" i="38"/>
  <c r="K158" i="38"/>
  <c r="K160" i="38"/>
  <c r="K161" i="38"/>
  <c r="K163" i="38"/>
  <c r="K164" i="38"/>
  <c r="J149" i="38"/>
  <c r="L138" i="38"/>
  <c r="L128" i="38"/>
  <c r="L116" i="38"/>
  <c r="F66" i="14"/>
  <c r="H66" i="14"/>
  <c r="K66" i="14"/>
  <c r="F67" i="14"/>
  <c r="H67" i="14"/>
  <c r="K67" i="14"/>
  <c r="F68" i="14"/>
  <c r="H68" i="14"/>
  <c r="K68" i="14"/>
  <c r="F69" i="14"/>
  <c r="H69" i="14"/>
  <c r="K69" i="14"/>
  <c r="J64" i="14"/>
  <c r="K64" i="14"/>
  <c r="F65" i="14"/>
  <c r="H65" i="14"/>
  <c r="K65" i="14"/>
  <c r="L64" i="14"/>
  <c r="M64" i="14"/>
  <c r="F55" i="14"/>
  <c r="F62" i="14"/>
  <c r="H62" i="14"/>
  <c r="K62" i="14"/>
  <c r="E63" i="14"/>
  <c r="F63" i="14"/>
  <c r="H63" i="14"/>
  <c r="K63" i="14"/>
  <c r="J55" i="14"/>
  <c r="K55" i="14"/>
  <c r="L55" i="14"/>
  <c r="M55" i="14"/>
  <c r="F44" i="14"/>
  <c r="F52" i="14"/>
  <c r="H52" i="14"/>
  <c r="K52" i="14"/>
  <c r="F53" i="14"/>
  <c r="H53" i="14"/>
  <c r="K53" i="14"/>
  <c r="H44" i="14"/>
  <c r="J44" i="14"/>
  <c r="K44" i="14"/>
  <c r="E51" i="14"/>
  <c r="F51" i="14"/>
  <c r="H51" i="14"/>
  <c r="K51" i="14"/>
  <c r="E54" i="14"/>
  <c r="F54" i="14"/>
  <c r="H54" i="14"/>
  <c r="K54" i="14"/>
  <c r="L44" i="14"/>
  <c r="M44" i="14"/>
  <c r="F33" i="14"/>
  <c r="F42" i="14"/>
  <c r="H42" i="14"/>
  <c r="K42" i="14"/>
  <c r="F41" i="14"/>
  <c r="H41" i="14"/>
  <c r="K41" i="14"/>
  <c r="E40" i="14"/>
  <c r="F40" i="14"/>
  <c r="H40" i="14"/>
  <c r="K40" i="14"/>
  <c r="J33" i="14"/>
  <c r="K33" i="14"/>
  <c r="E43" i="14"/>
  <c r="F43" i="14"/>
  <c r="H43" i="14"/>
  <c r="K43" i="14"/>
  <c r="L33" i="14"/>
  <c r="H29" i="14"/>
  <c r="K29" i="14"/>
  <c r="J22" i="14"/>
  <c r="K22" i="14"/>
  <c r="H30" i="14"/>
  <c r="K30" i="14"/>
  <c r="F31" i="14"/>
  <c r="H31" i="14"/>
  <c r="K31" i="14"/>
  <c r="E32" i="14"/>
  <c r="F32" i="14"/>
  <c r="H32" i="14"/>
  <c r="K32" i="14"/>
  <c r="L22" i="14"/>
  <c r="F20" i="14"/>
  <c r="H20" i="14"/>
  <c r="K20" i="14"/>
  <c r="J12" i="14"/>
  <c r="K12" i="14"/>
  <c r="E19" i="14"/>
  <c r="F19" i="14"/>
  <c r="H19" i="14"/>
  <c r="K19" i="14"/>
  <c r="E21" i="14"/>
  <c r="F21" i="14"/>
  <c r="H21" i="14"/>
  <c r="K21" i="14"/>
  <c r="L12" i="14"/>
  <c r="M12" i="14"/>
  <c r="F144" i="14"/>
  <c r="F151" i="14"/>
  <c r="H151" i="14"/>
  <c r="H46" i="55"/>
  <c r="K47" i="55"/>
  <c r="K49" i="55"/>
  <c r="K51" i="55"/>
  <c r="K52" i="55"/>
  <c r="K54" i="55"/>
  <c r="K55" i="55"/>
  <c r="K57" i="55"/>
  <c r="K58" i="55"/>
  <c r="K60" i="55"/>
  <c r="K61" i="55"/>
  <c r="I4" i="55"/>
  <c r="D13" i="1"/>
  <c r="K4" i="14"/>
  <c r="F72" i="14"/>
  <c r="J72" i="14"/>
  <c r="K72" i="14"/>
  <c r="F80" i="14"/>
  <c r="H80" i="14"/>
  <c r="J80" i="14"/>
  <c r="K80" i="14"/>
  <c r="F81" i="14"/>
  <c r="H81" i="14"/>
  <c r="J81" i="14"/>
  <c r="K81" i="14"/>
  <c r="F82" i="14"/>
  <c r="H82" i="14"/>
  <c r="J82" i="14"/>
  <c r="K82" i="14"/>
  <c r="F83" i="14"/>
  <c r="H83" i="14"/>
  <c r="J83" i="14"/>
  <c r="K83" i="14"/>
  <c r="F84" i="14"/>
  <c r="H84" i="14"/>
  <c r="J84" i="14"/>
  <c r="K84" i="14"/>
  <c r="F85" i="14"/>
  <c r="H85" i="14"/>
  <c r="J85" i="14"/>
  <c r="K85" i="14"/>
  <c r="F86" i="14"/>
  <c r="J86" i="14"/>
  <c r="K86" i="14"/>
  <c r="F94" i="14"/>
  <c r="H94" i="14"/>
  <c r="K94" i="14"/>
  <c r="F95" i="14"/>
  <c r="H95" i="14"/>
  <c r="K95" i="14"/>
  <c r="F96" i="14"/>
  <c r="H96" i="14"/>
  <c r="K96" i="14"/>
  <c r="F97" i="14"/>
  <c r="H97" i="14"/>
  <c r="K97" i="14"/>
  <c r="F98" i="14"/>
  <c r="H98" i="14"/>
  <c r="K98" i="14"/>
  <c r="F99" i="14"/>
  <c r="H99" i="14"/>
  <c r="K99" i="14"/>
  <c r="F100" i="14"/>
  <c r="J100" i="14"/>
  <c r="K100" i="14"/>
  <c r="F108" i="14"/>
  <c r="H108" i="14"/>
  <c r="K108" i="14"/>
  <c r="F109" i="14"/>
  <c r="H109" i="14"/>
  <c r="K109" i="14"/>
  <c r="F110" i="14"/>
  <c r="H110" i="14"/>
  <c r="K110" i="14"/>
  <c r="F111" i="14"/>
  <c r="H111" i="14"/>
  <c r="K111" i="14"/>
  <c r="F112" i="14"/>
  <c r="H112" i="14"/>
  <c r="K112" i="14"/>
  <c r="F113" i="14"/>
  <c r="H113" i="14"/>
  <c r="K113" i="14"/>
  <c r="F114" i="14"/>
  <c r="J114" i="14"/>
  <c r="K114" i="14"/>
  <c r="F121" i="14"/>
  <c r="H121" i="14"/>
  <c r="K121" i="14"/>
  <c r="F122" i="14"/>
  <c r="H122" i="14"/>
  <c r="K122" i="14"/>
  <c r="F123" i="14"/>
  <c r="H123" i="14"/>
  <c r="K123" i="14"/>
  <c r="F124" i="14"/>
  <c r="H124" i="14"/>
  <c r="K124" i="14"/>
  <c r="F125" i="14"/>
  <c r="H125" i="14"/>
  <c r="K125" i="14"/>
  <c r="F126" i="14"/>
  <c r="H126" i="14"/>
  <c r="K126" i="14"/>
  <c r="F127" i="14"/>
  <c r="H127" i="14"/>
  <c r="K127" i="14"/>
  <c r="F128" i="14"/>
  <c r="H128" i="14"/>
  <c r="K128" i="14"/>
  <c r="F129" i="14"/>
  <c r="J129" i="14"/>
  <c r="K129" i="14"/>
  <c r="F136" i="14"/>
  <c r="H136" i="14"/>
  <c r="K136" i="14"/>
  <c r="F137" i="14"/>
  <c r="H137" i="14"/>
  <c r="K137" i="14"/>
  <c r="F138" i="14"/>
  <c r="H138" i="14"/>
  <c r="K138" i="14"/>
  <c r="F139" i="14"/>
  <c r="H139" i="14"/>
  <c r="K139" i="14"/>
  <c r="F140" i="14"/>
  <c r="H140" i="14"/>
  <c r="K140" i="14"/>
  <c r="F141" i="14"/>
  <c r="H141" i="14"/>
  <c r="K141" i="14"/>
  <c r="F142" i="14"/>
  <c r="H142" i="14"/>
  <c r="K142" i="14"/>
  <c r="F143" i="14"/>
  <c r="H143" i="14"/>
  <c r="K143" i="14"/>
  <c r="J144" i="14"/>
  <c r="K144" i="14"/>
  <c r="K151" i="14"/>
  <c r="E152" i="14"/>
  <c r="F152" i="14"/>
  <c r="H152" i="14"/>
  <c r="K152" i="14"/>
  <c r="F153" i="14"/>
  <c r="H153" i="14"/>
  <c r="K153" i="14"/>
  <c r="F154" i="14"/>
  <c r="H154" i="14"/>
  <c r="K154" i="14"/>
  <c r="F155" i="14"/>
  <c r="H155" i="14"/>
  <c r="K155" i="14"/>
  <c r="F156" i="14"/>
  <c r="H156" i="14"/>
  <c r="K156" i="14"/>
  <c r="F157" i="14"/>
  <c r="H157" i="14"/>
  <c r="K157" i="14"/>
  <c r="F158" i="14"/>
  <c r="H158" i="14"/>
  <c r="K158" i="14"/>
  <c r="F159" i="14"/>
  <c r="J159" i="14"/>
  <c r="K159" i="14"/>
  <c r="F166" i="14"/>
  <c r="H166" i="14"/>
  <c r="K166" i="14"/>
  <c r="F167" i="14"/>
  <c r="H167" i="14"/>
  <c r="K167" i="14"/>
  <c r="E168" i="14"/>
  <c r="F168" i="14"/>
  <c r="H168" i="14"/>
  <c r="K168" i="14"/>
  <c r="F169" i="14"/>
  <c r="H169" i="14"/>
  <c r="K169" i="14"/>
  <c r="F170" i="14"/>
  <c r="H170" i="14"/>
  <c r="K170" i="14"/>
  <c r="F171" i="14"/>
  <c r="H171" i="14"/>
  <c r="K171" i="14"/>
  <c r="F172" i="14"/>
  <c r="H172" i="14"/>
  <c r="K172" i="14"/>
  <c r="F173" i="14"/>
  <c r="H173" i="14"/>
  <c r="K173" i="14"/>
  <c r="F174" i="14"/>
  <c r="H174" i="14"/>
  <c r="K174" i="14"/>
  <c r="F175" i="14"/>
  <c r="J175" i="14"/>
  <c r="K175" i="14"/>
  <c r="F182" i="14"/>
  <c r="H182" i="14"/>
  <c r="K182" i="14"/>
  <c r="F183" i="14"/>
  <c r="H183" i="14"/>
  <c r="K183" i="14"/>
  <c r="F184" i="14"/>
  <c r="H184" i="14"/>
  <c r="K184" i="14"/>
  <c r="F185" i="14"/>
  <c r="H185" i="14"/>
  <c r="K185" i="14"/>
  <c r="F186" i="14"/>
  <c r="H186" i="14"/>
  <c r="K186" i="14"/>
  <c r="F187" i="14"/>
  <c r="H187" i="14"/>
  <c r="K187" i="14"/>
  <c r="F188" i="14"/>
  <c r="H188" i="14"/>
  <c r="K188" i="14"/>
  <c r="F189" i="14"/>
  <c r="H189" i="14"/>
  <c r="K189" i="14"/>
  <c r="F190" i="14"/>
  <c r="J190" i="14"/>
  <c r="K190" i="14"/>
  <c r="F197" i="14"/>
  <c r="H197" i="14"/>
  <c r="K197" i="14"/>
  <c r="F198" i="14"/>
  <c r="H198" i="14"/>
  <c r="K198" i="14"/>
  <c r="F199" i="14"/>
  <c r="H199" i="14"/>
  <c r="K199" i="14"/>
  <c r="F200" i="14"/>
  <c r="H200" i="14"/>
  <c r="K200" i="14"/>
  <c r="F201" i="14"/>
  <c r="H201" i="14"/>
  <c r="K201" i="14"/>
  <c r="F202" i="14"/>
  <c r="H202" i="14"/>
  <c r="K202" i="14"/>
  <c r="F203" i="14"/>
  <c r="H203" i="14"/>
  <c r="K203" i="14"/>
  <c r="F204" i="14"/>
  <c r="H204" i="14"/>
  <c r="K204" i="14"/>
  <c r="F207" i="14"/>
  <c r="J207" i="14"/>
  <c r="K207" i="14"/>
  <c r="F214" i="14"/>
  <c r="H214" i="14"/>
  <c r="K214" i="14"/>
  <c r="F215" i="14"/>
  <c r="H215" i="14"/>
  <c r="K215" i="14"/>
  <c r="F216" i="14"/>
  <c r="H216" i="14"/>
  <c r="K216" i="14"/>
  <c r="F217" i="14"/>
  <c r="H217" i="14"/>
  <c r="K217" i="14"/>
  <c r="F218" i="14"/>
  <c r="H218" i="14"/>
  <c r="K218" i="14"/>
  <c r="F219" i="14"/>
  <c r="H219" i="14"/>
  <c r="K219" i="14"/>
  <c r="F220" i="14"/>
  <c r="H220" i="14"/>
  <c r="K220" i="14"/>
  <c r="F221" i="14"/>
  <c r="H221" i="14"/>
  <c r="K221" i="14"/>
  <c r="H223" i="14"/>
  <c r="K224" i="14"/>
  <c r="K226" i="14"/>
  <c r="K228" i="14"/>
  <c r="K229" i="14"/>
  <c r="K231" i="14"/>
  <c r="K232" i="14"/>
  <c r="K234" i="14"/>
  <c r="K235" i="14"/>
  <c r="K237" i="14"/>
  <c r="K238" i="14"/>
  <c r="I4" i="14"/>
  <c r="D10" i="1"/>
  <c r="K4" i="38"/>
  <c r="I4" i="38"/>
  <c r="D12" i="1"/>
  <c r="K4" i="54"/>
  <c r="J11" i="54"/>
  <c r="K11" i="54"/>
  <c r="F12" i="54"/>
  <c r="H12" i="54"/>
  <c r="K12" i="54"/>
  <c r="F13" i="54"/>
  <c r="H13" i="54"/>
  <c r="K13" i="54"/>
  <c r="J14" i="54"/>
  <c r="K14" i="54"/>
  <c r="F15" i="54"/>
  <c r="H15" i="54"/>
  <c r="K15" i="54"/>
  <c r="F16" i="54"/>
  <c r="H16" i="54"/>
  <c r="K16" i="54"/>
  <c r="J17" i="54"/>
  <c r="K17" i="54"/>
  <c r="F18" i="54"/>
  <c r="H18" i="54"/>
  <c r="K18" i="54"/>
  <c r="F19" i="54"/>
  <c r="H19" i="54"/>
  <c r="K19" i="54"/>
  <c r="J20" i="54"/>
  <c r="K20" i="54"/>
  <c r="F21" i="54"/>
  <c r="H21" i="54"/>
  <c r="K21" i="54"/>
  <c r="F22" i="54"/>
  <c r="H22" i="54"/>
  <c r="K22" i="54"/>
  <c r="J23" i="54"/>
  <c r="K23" i="54"/>
  <c r="F24" i="54"/>
  <c r="H24" i="54"/>
  <c r="K24" i="54"/>
  <c r="F25" i="54"/>
  <c r="H25" i="54"/>
  <c r="K25" i="54"/>
  <c r="J26" i="54"/>
  <c r="K26" i="54"/>
  <c r="F27" i="54"/>
  <c r="H27" i="54"/>
  <c r="K27" i="54"/>
  <c r="F28" i="54"/>
  <c r="H28" i="54"/>
  <c r="K28" i="54"/>
  <c r="F29" i="54"/>
  <c r="H29" i="54"/>
  <c r="K29" i="54"/>
  <c r="J30" i="54"/>
  <c r="K30" i="54"/>
  <c r="F31" i="54"/>
  <c r="H31" i="54"/>
  <c r="K31" i="54"/>
  <c r="F32" i="54"/>
  <c r="H32" i="54"/>
  <c r="K32" i="54"/>
  <c r="F33" i="54"/>
  <c r="H33" i="54"/>
  <c r="K33" i="54"/>
  <c r="J34" i="54"/>
  <c r="K34" i="54"/>
  <c r="F35" i="54"/>
  <c r="H35" i="54"/>
  <c r="K35" i="54"/>
  <c r="F36" i="54"/>
  <c r="H36" i="54"/>
  <c r="K36" i="54"/>
  <c r="H37" i="54"/>
  <c r="K38" i="54"/>
  <c r="K40" i="54"/>
  <c r="K42" i="54"/>
  <c r="K43" i="54"/>
  <c r="K45" i="54"/>
  <c r="K46" i="54"/>
  <c r="K48" i="54"/>
  <c r="K49" i="54"/>
  <c r="K51" i="54"/>
  <c r="K52" i="54"/>
  <c r="I4" i="54"/>
  <c r="D14" i="1"/>
  <c r="D16" i="1"/>
  <c r="D18" i="1"/>
  <c r="C26" i="38"/>
  <c r="C25" i="38"/>
  <c r="C24" i="38"/>
  <c r="C23" i="38"/>
  <c r="C22" i="38"/>
  <c r="C21" i="38"/>
  <c r="C107" i="14"/>
  <c r="C15" i="38"/>
  <c r="C14" i="38"/>
  <c r="C35" i="14"/>
  <c r="C46" i="14"/>
  <c r="C32" i="38"/>
  <c r="C42" i="38"/>
  <c r="C52" i="38"/>
  <c r="C64" i="38"/>
  <c r="C76" i="38"/>
  <c r="C88" i="38"/>
  <c r="C106" i="38"/>
  <c r="C36" i="14"/>
  <c r="C47" i="14"/>
  <c r="C37" i="14"/>
  <c r="C48" i="14"/>
  <c r="C38" i="14"/>
  <c r="C49" i="14"/>
  <c r="C39" i="14"/>
  <c r="C50" i="14"/>
  <c r="C92" i="14"/>
  <c r="C34" i="14"/>
  <c r="C45" i="14"/>
  <c r="C106" i="14"/>
  <c r="C120" i="14"/>
  <c r="C135" i="14"/>
  <c r="C150" i="14"/>
  <c r="C165" i="14"/>
  <c r="C181" i="14"/>
  <c r="C196" i="14"/>
  <c r="C130" i="38"/>
  <c r="C140" i="38"/>
  <c r="C118" i="38"/>
  <c r="C61" i="14"/>
  <c r="C78" i="14"/>
  <c r="C57" i="14"/>
  <c r="C74" i="14"/>
  <c r="C88" i="14"/>
  <c r="C102" i="14"/>
  <c r="C116" i="14"/>
  <c r="C131" i="14"/>
  <c r="C146" i="14"/>
  <c r="C161" i="14"/>
  <c r="C177" i="14"/>
  <c r="C209" i="14"/>
  <c r="C36" i="38"/>
  <c r="C60" i="14"/>
  <c r="C1" i="54"/>
  <c r="C1" i="55"/>
  <c r="C18" i="38"/>
  <c r="C17" i="38"/>
  <c r="C16" i="38"/>
  <c r="C13" i="38"/>
  <c r="C1" i="38"/>
  <c r="C56" i="14"/>
  <c r="C73" i="14"/>
  <c r="C1" i="14"/>
  <c r="C77" i="14"/>
  <c r="C46" i="38"/>
  <c r="C56" i="38"/>
  <c r="C68" i="38"/>
  <c r="C80" i="38"/>
  <c r="C92" i="38"/>
  <c r="C110" i="38"/>
  <c r="C34" i="38"/>
  <c r="C59" i="14"/>
  <c r="C76" i="14"/>
  <c r="C89" i="14"/>
  <c r="C103" i="14"/>
  <c r="C58" i="14"/>
  <c r="C75" i="14"/>
  <c r="C33" i="38"/>
  <c r="C87" i="14"/>
  <c r="C90" i="14"/>
  <c r="C104" i="14"/>
  <c r="C31" i="38"/>
  <c r="C41" i="38"/>
  <c r="C51" i="38"/>
  <c r="C63" i="38"/>
  <c r="C75" i="38"/>
  <c r="C87" i="38"/>
  <c r="C105" i="38"/>
  <c r="C91" i="14"/>
  <c r="C105" i="14"/>
  <c r="C35" i="38"/>
  <c r="L99" i="38"/>
  <c r="J46" i="55"/>
  <c r="M17" i="55"/>
  <c r="L20" i="38"/>
  <c r="M20" i="38"/>
  <c r="L74" i="38"/>
  <c r="M74" i="38"/>
  <c r="L96" i="38"/>
  <c r="M96" i="38"/>
  <c r="M22" i="14"/>
  <c r="L62" i="38"/>
  <c r="L30" i="54"/>
  <c r="M30" i="54"/>
  <c r="L17" i="54"/>
  <c r="M17" i="54"/>
  <c r="M35" i="55"/>
  <c r="C115" i="14"/>
  <c r="C130" i="14"/>
  <c r="C145" i="14"/>
  <c r="C160" i="14"/>
  <c r="C101" i="14"/>
  <c r="C134" i="38"/>
  <c r="C144" i="38"/>
  <c r="C122" i="38"/>
  <c r="C129" i="38"/>
  <c r="C139" i="38"/>
  <c r="C117" i="38"/>
  <c r="M138" i="38"/>
  <c r="C43" i="38"/>
  <c r="C53" i="38"/>
  <c r="C65" i="38"/>
  <c r="C77" i="38"/>
  <c r="C89" i="38"/>
  <c r="C107" i="38"/>
  <c r="C45" i="38"/>
  <c r="C55" i="38"/>
  <c r="C67" i="38"/>
  <c r="C79" i="38"/>
  <c r="C91" i="38"/>
  <c r="C109" i="38"/>
  <c r="C44" i="38"/>
  <c r="C54" i="38"/>
  <c r="C66" i="38"/>
  <c r="C78" i="38"/>
  <c r="C90" i="38"/>
  <c r="C108" i="38"/>
  <c r="M62" i="38"/>
  <c r="C213" i="14"/>
  <c r="C119" i="14"/>
  <c r="C134" i="14"/>
  <c r="C149" i="14"/>
  <c r="C164" i="14"/>
  <c r="C180" i="14"/>
  <c r="C195" i="14"/>
  <c r="C118" i="14"/>
  <c r="C133" i="14"/>
  <c r="C148" i="14"/>
  <c r="C163" i="14"/>
  <c r="C179" i="14"/>
  <c r="C117" i="14"/>
  <c r="C132" i="14"/>
  <c r="C147" i="14"/>
  <c r="C162" i="14"/>
  <c r="C178" i="14"/>
  <c r="M33" i="14"/>
  <c r="L159" i="14"/>
  <c r="M159" i="14"/>
  <c r="M99" i="38"/>
  <c r="L23" i="54"/>
  <c r="M23" i="54"/>
  <c r="M32" i="55"/>
  <c r="L20" i="54"/>
  <c r="M20" i="54"/>
  <c r="L34" i="54"/>
  <c r="M34" i="54"/>
  <c r="L26" i="54"/>
  <c r="M26" i="54"/>
  <c r="M38" i="55"/>
  <c r="L86" i="38"/>
  <c r="M86" i="38"/>
  <c r="C208" i="14"/>
  <c r="C176" i="14"/>
  <c r="C191" i="14"/>
  <c r="L11" i="54"/>
  <c r="M11" i="54"/>
  <c r="L14" i="54"/>
  <c r="M14" i="54"/>
  <c r="C132" i="38"/>
  <c r="C142" i="38"/>
  <c r="C120" i="38"/>
  <c r="C133" i="38"/>
  <c r="C143" i="38"/>
  <c r="C121" i="38"/>
  <c r="C131" i="38"/>
  <c r="C141" i="38"/>
  <c r="C119" i="38"/>
  <c r="M23" i="55"/>
  <c r="M28" i="55"/>
  <c r="L190" i="14"/>
  <c r="M190" i="14"/>
  <c r="L175" i="14"/>
  <c r="M175" i="14"/>
  <c r="C210" i="14"/>
  <c r="C192" i="14"/>
  <c r="C211" i="14"/>
  <c r="C193" i="14"/>
  <c r="C212" i="14"/>
  <c r="C194" i="14"/>
  <c r="L129" i="14"/>
  <c r="M129" i="14"/>
  <c r="L114" i="14"/>
  <c r="M114" i="14"/>
  <c r="L50" i="38"/>
  <c r="M50" i="38"/>
  <c r="L144" i="14"/>
  <c r="M144" i="14"/>
  <c r="M128" i="38"/>
  <c r="L72" i="14"/>
  <c r="M72" i="14"/>
  <c r="M41" i="55"/>
  <c r="M11" i="55"/>
  <c r="L12" i="38"/>
  <c r="L86" i="14"/>
  <c r="M86" i="14"/>
  <c r="J223" i="14"/>
  <c r="L100" i="14"/>
  <c r="M100" i="14"/>
  <c r="L104" i="38"/>
  <c r="M104" i="38"/>
  <c r="M12" i="38"/>
  <c r="L30" i="38"/>
  <c r="M30" i="38"/>
  <c r="L207" i="14"/>
  <c r="M207" i="14"/>
  <c r="L40" i="38"/>
  <c r="M40" i="38"/>
  <c r="E14" i="1"/>
  <c r="J4" i="54"/>
  <c r="M116" i="38"/>
  <c r="E13" i="1"/>
  <c r="J4" i="55"/>
  <c r="J4" i="14"/>
  <c r="J4" i="38"/>
  <c r="E12" i="1"/>
  <c r="E10" i="1"/>
  <c r="E16" i="1"/>
  <c r="E18" i="1"/>
  <c r="F13" i="1"/>
  <c r="F14" i="1"/>
  <c r="F10" i="1"/>
  <c r="F12" i="1"/>
</calcChain>
</file>

<file path=xl/sharedStrings.xml><?xml version="1.0" encoding="utf-8"?>
<sst xmlns="http://schemas.openxmlformats.org/spreadsheetml/2006/main" count="755" uniqueCount="196">
  <si>
    <t>##</t>
  </si>
  <si>
    <t>1</t>
  </si>
  <si>
    <t>3</t>
  </si>
  <si>
    <t>4</t>
  </si>
  <si>
    <t>6</t>
  </si>
  <si>
    <t>7</t>
  </si>
  <si>
    <t>8</t>
  </si>
  <si>
    <t>9</t>
  </si>
  <si>
    <t>10</t>
  </si>
  <si>
    <t>11</t>
  </si>
  <si>
    <t>TOTAL VALUE</t>
  </si>
  <si>
    <t>GEL</t>
  </si>
  <si>
    <t>USD</t>
  </si>
  <si>
    <t>RATE</t>
  </si>
  <si>
    <t>5</t>
  </si>
  <si>
    <t>m/2</t>
  </si>
  <si>
    <t>14</t>
  </si>
  <si>
    <t>13</t>
  </si>
  <si>
    <t>15</t>
  </si>
  <si>
    <t>12</t>
  </si>
  <si>
    <t xml:space="preserve">Grand Total/Per Total % </t>
  </si>
  <si>
    <t>სხვა მასალები</t>
  </si>
  <si>
    <t>იატაკი</t>
  </si>
  <si>
    <t>კედლები</t>
  </si>
  <si>
    <t>თეთრი კარკასი</t>
  </si>
  <si>
    <t>მოსაპირკეთებელი სამუშაოები</t>
  </si>
  <si>
    <t>ფასადი</t>
  </si>
  <si>
    <t>კარები</t>
  </si>
  <si>
    <t>რაოდენობა</t>
  </si>
  <si>
    <t>მთლიანი ჯამი</t>
  </si>
  <si>
    <t>სამშენებლო ფართი (მ/2)</t>
  </si>
  <si>
    <t>ჩამონათვალი</t>
  </si>
  <si>
    <t>ერთეული</t>
  </si>
  <si>
    <t>მასალა</t>
  </si>
  <si>
    <t>მუშა ხელი</t>
  </si>
  <si>
    <t>სულ</t>
  </si>
  <si>
    <t>სულ ერთეულზე</t>
  </si>
  <si>
    <t xml:space="preserve"> ერთ. ღირებულება</t>
  </si>
  <si>
    <t>ნორმატივი</t>
  </si>
  <si>
    <t>ერთ ფასი</t>
  </si>
  <si>
    <t>ნახაზის ნომერი:</t>
  </si>
  <si>
    <t>აშშ დოლარი</t>
  </si>
  <si>
    <t>ლარი</t>
  </si>
  <si>
    <t>გაცვლითი კურსი</t>
  </si>
  <si>
    <t>4 - თეთრი კარკასი - მოლი</t>
  </si>
  <si>
    <t>გრ/მ</t>
  </si>
  <si>
    <t>ტრანსპორტირების ხარჯი:</t>
  </si>
  <si>
    <t>ზედნადები ხარჯი:</t>
  </si>
  <si>
    <t>მოგება:</t>
  </si>
  <si>
    <t>გაუთვალისწინებელი ხარჯი:</t>
  </si>
  <si>
    <t>დღგ</t>
  </si>
  <si>
    <t>ბლოკი10X20X40 სმ</t>
  </si>
  <si>
    <t>ცალი</t>
  </si>
  <si>
    <t xml:space="preserve">ქვიშა </t>
  </si>
  <si>
    <t>მ3</t>
  </si>
  <si>
    <t>ცემენტი M 400</t>
  </si>
  <si>
    <t>ტ</t>
  </si>
  <si>
    <t>გამაგრება ყოველ მე-3 რიგში</t>
  </si>
  <si>
    <t>ჭერის და კედლის დააკავშრებელი ფოლადის კუთხოვანა</t>
  </si>
  <si>
    <t>ქვაბამბა 30მმ</t>
  </si>
  <si>
    <t>მ2</t>
  </si>
  <si>
    <t>ბლოკი 20X20X40 სმ</t>
  </si>
  <si>
    <t>ცემენტი 400</t>
  </si>
  <si>
    <t>100 მმ ბლოკის კედლები</t>
  </si>
  <si>
    <t>200 მმ ბლოკის კედლები</t>
  </si>
  <si>
    <t>დამცავი ფენა</t>
  </si>
  <si>
    <t>ჭერები</t>
  </si>
  <si>
    <t>ქვიშა ცემენტის მოჭიმვა - კერამიკული ფილისთვის</t>
  </si>
  <si>
    <t>30 მმ პემზა</t>
  </si>
  <si>
    <t>40 მმ ქვიშა ცემენტის მოჭიმვა</t>
  </si>
  <si>
    <t xml:space="preserve">1 ფენა ჰიდრო იზოლაცია </t>
  </si>
  <si>
    <t xml:space="preserve">2 ფენა ჰიდრო იზოლაცია </t>
  </si>
  <si>
    <t>მ/2</t>
  </si>
  <si>
    <t>ჰორიზონტალური არხი UD 28/27</t>
  </si>
  <si>
    <t>ვერტიკალური საკიდი CD 60/27</t>
  </si>
  <si>
    <t>გრძ/მ</t>
  </si>
  <si>
    <t>საკიდის სამაგრი დეტალი  60/27</t>
  </si>
  <si>
    <t>ხრახნი LN 9</t>
  </si>
  <si>
    <t>ხრახნი TN 25</t>
  </si>
  <si>
    <t>ბეტონის ანკერი K 6/35</t>
  </si>
  <si>
    <t>თაბაშირ მუყაო</t>
  </si>
  <si>
    <t>ჭერის საკიდი CD 60/27</t>
  </si>
  <si>
    <t>ჭერის საკიდი ელემენტი CD</t>
  </si>
  <si>
    <t>ხრახნი MN 30</t>
  </si>
  <si>
    <t>ხრახნი FN 5.1x35</t>
  </si>
  <si>
    <t>ხრახნი LN 3.5x9</t>
  </si>
  <si>
    <t xml:space="preserve">ერთ შრიანი ნესტგამძლე თაბაშირ მუყაოს ჭერის მოპირკეთბა </t>
  </si>
  <si>
    <t>შემავსებელი</t>
  </si>
  <si>
    <t>კგ</t>
  </si>
  <si>
    <t>კუთხოვანები</t>
  </si>
  <si>
    <t>პრაიმერი</t>
  </si>
  <si>
    <t>ლ</t>
  </si>
  <si>
    <t>საღებავი</t>
  </si>
  <si>
    <t>ლესვა</t>
  </si>
  <si>
    <t>ერთ ფასი მასალზე</t>
  </si>
  <si>
    <t>ერთ ფასი მუშა ხელზე</t>
  </si>
  <si>
    <t xml:space="preserve">თაბაშირ-მუყაოს ფილა </t>
  </si>
  <si>
    <t xml:space="preserve">ჩამონათვალი </t>
  </si>
  <si>
    <t>ტრანსპოერტირების თანხა</t>
  </si>
  <si>
    <t>ზედნადები ხარჯი</t>
  </si>
  <si>
    <t>მოგება</t>
  </si>
  <si>
    <t>გაუთვალისწინებელი ხარჯი</t>
  </si>
  <si>
    <t xml:space="preserve">თბო იზოლაცია XPS </t>
  </si>
  <si>
    <t>ანკერის ფოლადის სამაგრი(XPS)</t>
  </si>
  <si>
    <t xml:space="preserve">სხვა მასალები </t>
  </si>
  <si>
    <t>გარე დათბუნებული ფასადი-ლესვა</t>
  </si>
  <si>
    <t>ტრანსპორტირება:</t>
  </si>
  <si>
    <t xml:space="preserve">სულ </t>
  </si>
  <si>
    <t>კერამიკული ფილები სან.კვანძები</t>
  </si>
  <si>
    <t>წებო</t>
  </si>
  <si>
    <t>კერამიკული ფილა</t>
  </si>
  <si>
    <t>წებოცემენტი / ყინვაგამძლე</t>
  </si>
  <si>
    <t>კერამიკული ფილა / ყინვაგამძლე</t>
  </si>
  <si>
    <t>ქვეკონსტრუქცია</t>
  </si>
  <si>
    <t>ალუკაბონდი</t>
  </si>
  <si>
    <t>ქვესტრუქტურა</t>
  </si>
  <si>
    <t>MDF-ს კარი 800/2200 მმ</t>
  </si>
  <si>
    <t>MDF-ს კარი 1000/2200 მმ</t>
  </si>
  <si>
    <t>ლითონის საევაკუაციო კარი</t>
  </si>
  <si>
    <t>push bar</t>
  </si>
  <si>
    <t>სხვა</t>
  </si>
  <si>
    <t>ლიფტების კარის შეფუთვა პანელებით</t>
  </si>
  <si>
    <t xml:space="preserve">პანელები </t>
  </si>
  <si>
    <t>ალუმინის  ვიტრაჟები</t>
  </si>
  <si>
    <t>შესასვლელშ კანოპის მოწყობა</t>
  </si>
  <si>
    <t>წარწერის დამზადება / დამონტაჟება</t>
  </si>
  <si>
    <t>ფასადის ღებვა</t>
  </si>
  <si>
    <t>ჯამური გვერდი</t>
  </si>
  <si>
    <t>ფასი კვადრატულ მეტრზე</t>
  </si>
  <si>
    <t>ევექსი ლაბორატორია</t>
  </si>
  <si>
    <t>ქვიშა ცემენტის მოჭიმვა - ვინილისთვის</t>
  </si>
  <si>
    <t>თაბაშირ-მუყაოს კედლის (ჩვეულებრივი)</t>
  </si>
  <si>
    <t xml:space="preserve">თაბაშირ-მუყაოს კედლის დათბუნებით (ხანძარმედეგი) </t>
  </si>
  <si>
    <t>ქვაბამბა 50მმ</t>
  </si>
  <si>
    <t>თაბაშირ-მუყაოს ფილა ნესტგამძლე</t>
  </si>
  <si>
    <t>თაბაშირ-მუყაოს ფილა ხანძარმედეგი</t>
  </si>
  <si>
    <t>სართული -2</t>
  </si>
  <si>
    <t>სართული -1</t>
  </si>
  <si>
    <t>სართული 1</t>
  </si>
  <si>
    <t>სართული 2</t>
  </si>
  <si>
    <t>სართული 3</t>
  </si>
  <si>
    <t>სართული 4</t>
  </si>
  <si>
    <t xml:space="preserve">ჩვეულებრივი თაბაშირ-მუყაოს ტიხარი 120 მმ </t>
  </si>
  <si>
    <t xml:space="preserve">კომბინირებული თაბაშირ-მუყაოს ტიხარი 120 მმ </t>
  </si>
  <si>
    <t xml:space="preserve">ცეცხლგამძლე თაბაშირ-მუყაოს ტიხარი 120 მმ </t>
  </si>
  <si>
    <t xml:space="preserve">ნესტგამძლე თაბაშირ-მუყაოს ტიხარი 120 მმ </t>
  </si>
  <si>
    <t xml:space="preserve">კერამიკული ფილები </t>
  </si>
  <si>
    <t>კერამოგრანიტის ფილები</t>
  </si>
  <si>
    <t>კერამიკული ფილები აივნებზე</t>
  </si>
  <si>
    <t>თვითსწორებადი</t>
  </si>
  <si>
    <t>ვინილის იატაკი</t>
  </si>
  <si>
    <t>კედლების ღებვა წყალემულსიური საღებავით</t>
  </si>
  <si>
    <t>კედლების ღებვა ანტიბაქტერიული საღებავით</t>
  </si>
  <si>
    <t>ჩვეულებრივი არმსტრონგის ჭერი</t>
  </si>
  <si>
    <t>არმსტრონგი</t>
  </si>
  <si>
    <t>ნესტგამძლე არმსტრონგის ჭერი</t>
  </si>
  <si>
    <t>თაბაშირმუყაოს ღებვა წყალემულსიური</t>
  </si>
  <si>
    <t>ქვიშა ცემენტის მოჭიმვა - კერამოგრანიტის ფილისთვის</t>
  </si>
  <si>
    <t>70 მმ ქვიშა ცემენტის მოჭიმვა</t>
  </si>
  <si>
    <t>ქვიშა ცემენტის მოჭიმვა - აივნები</t>
  </si>
  <si>
    <t>ალუმინის ვიტრაჟი</t>
  </si>
  <si>
    <t>ლითონის მოაჯირი</t>
  </si>
  <si>
    <t>ლითონის ჯალუზები</t>
  </si>
  <si>
    <t>თუნუქის სამუშაოები</t>
  </si>
  <si>
    <t>სახურავი</t>
  </si>
  <si>
    <t>თბოიზოლაცია</t>
  </si>
  <si>
    <t>ბიტუმის პრაიმერი</t>
  </si>
  <si>
    <t>ბეტონის ჭერის რებვა წყალემულსიური საღებავით</t>
  </si>
  <si>
    <t>300 მმ ბლოკის კედლები</t>
  </si>
  <si>
    <t>ბლოკი 30X20X40 სმ</t>
  </si>
  <si>
    <t>სართული 5</t>
  </si>
  <si>
    <t>მოპირკეთება ოთახები</t>
  </si>
  <si>
    <t xml:space="preserve">4 - კარები </t>
  </si>
  <si>
    <t>3 - ფასადი</t>
  </si>
  <si>
    <t>2 - მოპირკეთება</t>
  </si>
  <si>
    <t>კიბის უჯრედის მოაჯირი</t>
  </si>
  <si>
    <t>მოაჯირი ლითონის</t>
  </si>
  <si>
    <t>ლითნის მოაჯირი</t>
  </si>
  <si>
    <t>MDF-ს კარი 900/2200 მმ</t>
  </si>
  <si>
    <t>MDF-ს კარი 1600/2200 მმ</t>
  </si>
  <si>
    <t>მექანიკური ლითონის კარი_ავტოფარეხი</t>
  </si>
  <si>
    <t>ლითონის კარი 1000/2200</t>
  </si>
  <si>
    <t>ლითონის კარი</t>
  </si>
  <si>
    <t>ლითონის კარი 1600/2200</t>
  </si>
  <si>
    <t>მთავარი შემოსასვლელი სატრიალებელი კარი_მექანიკური</t>
  </si>
  <si>
    <t>MDF სპეც კარი</t>
  </si>
  <si>
    <t>თვითსწორებადი ხსნარი უზინისთვის მოჭიმვა</t>
  </si>
  <si>
    <t>70 მმ პემზა</t>
  </si>
  <si>
    <t>უზინის ხსნარი</t>
  </si>
  <si>
    <t>უზინი</t>
  </si>
  <si>
    <t>ვინილი პლინტუსებით</t>
  </si>
  <si>
    <t>კერამიკული ფილა პლინტუსებით</t>
  </si>
  <si>
    <t>ლითონის მოაჯირი ღებვით</t>
  </si>
  <si>
    <t>დეკორატიული პანელები ალუკაბონდი ნაცრისფერი</t>
  </si>
  <si>
    <t>დეკორატიული პანელები ალუკაბონდი ყავისფერი</t>
  </si>
  <si>
    <t>დეტალური ხარჯთაღრიცხვა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</si>
</sst>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* #,##0.00_-;\-* #,##0.00_-;_-* &quot;-&quot;??_-;_-@_-"/>
    <numFmt numFmtId="167" formatCode="_(&quot;GEL&quot;* #,##0.00_);_(&quot;GEL&quot;* \(#,##0.00\);_(&quot;GEL&quot;* &quot;-&quot;??_);_(@_)"/>
    <numFmt numFmtId="168" formatCode="0.0"/>
    <numFmt numFmtId="169" formatCode="_([$$-409]* #,##0.00_);_([$$-409]* \(#,##0.00\);_([$$-409]* &quot;-&quot;??_);_(@_)"/>
    <numFmt numFmtId="170" formatCode="_(* #,##0.0000_);_(* \(#,##0.0000\);_(* &quot;-&quot;??_);_(@_)"/>
    <numFmt numFmtId="171" formatCode="0.000"/>
    <numFmt numFmtId="172" formatCode="_-* #,##0.00\ _L_a_r_i_-;\-* #,##0.00\ _L_a_r_i_-;_-* &quot;-&quot;??\ _L_a_r_i_-;_-@_-"/>
    <numFmt numFmtId="173" formatCode="_(* #,##0.000_);_(* \(#,##0.000\);_(* &quot;-&quot;??_);_(@_)"/>
    <numFmt numFmtId="174" formatCode="_([$$-409]* #,##0.000_);_([$$-409]* \(#,##0.000\);_([$$-409]* &quot;-&quot;??_);_(@_)"/>
    <numFmt numFmtId="175" formatCode="#,##0.00\ [$Lari-437]"/>
    <numFmt numFmtId="176" formatCode="_-* #,##0.00_р_._-;\-* #,##0.00_р_._-;_-* &quot;-&quot;??_р_._-;_-@_-"/>
    <numFmt numFmtId="177" formatCode="_-[$$-409]* #,##0.00_ ;_-[$$-409]* \-#,##0.00\ ;_-[$$-409]* &quot;-&quot;??_ ;_-@_ "/>
  </numFmts>
  <fonts count="60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name val="Arial"/>
      <family val="2"/>
    </font>
    <font>
      <i/>
      <sz val="8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sz val="18"/>
      <color theme="1"/>
      <name val="Calibri"/>
      <family val="2"/>
      <charset val="204"/>
      <scheme val="minor"/>
    </font>
    <font>
      <b/>
      <sz val="12"/>
      <name val="Arial"/>
      <family val="2"/>
      <charset val="204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4"/>
      <name val="Arial"/>
      <family val="2"/>
    </font>
    <font>
      <sz val="8"/>
      <color rgb="FFFF0000"/>
      <name val="Arial"/>
      <family val="2"/>
      <charset val="204"/>
    </font>
    <font>
      <sz val="18"/>
      <name val="Arial"/>
      <family val="2"/>
    </font>
    <font>
      <b/>
      <u/>
      <sz val="12"/>
      <color theme="1"/>
      <name val="Calibri"/>
      <family val="2"/>
      <charset val="204"/>
      <scheme val="minor"/>
    </font>
    <font>
      <sz val="12"/>
      <name val="Calibri"/>
      <family val="2"/>
      <scheme val="minor"/>
    </font>
    <font>
      <b/>
      <sz val="12"/>
      <name val="Calibri"/>
      <family val="2"/>
      <charset val="204"/>
      <scheme val="minor"/>
    </font>
    <font>
      <b/>
      <u/>
      <sz val="14"/>
      <name val="Arial"/>
      <family val="2"/>
      <charset val="204"/>
    </font>
    <font>
      <sz val="11"/>
      <color theme="1"/>
      <name val="Calibri"/>
      <family val="2"/>
      <scheme val="minor"/>
    </font>
    <font>
      <sz val="9"/>
      <name val="Tahoma"/>
      <family val="2"/>
      <charset val="162"/>
    </font>
    <font>
      <i/>
      <sz val="8"/>
      <color rgb="FFFF0000"/>
      <name val="Arial"/>
      <family val="2"/>
    </font>
    <font>
      <b/>
      <i/>
      <sz val="8"/>
      <color rgb="FFFF0000"/>
      <name val="Arial"/>
      <family val="2"/>
    </font>
    <font>
      <u/>
      <sz val="12"/>
      <color rgb="FFFF0000"/>
      <name val="Arial"/>
      <family val="2"/>
      <charset val="204"/>
    </font>
    <font>
      <sz val="10"/>
      <name val="Arial"/>
      <family val="2"/>
      <charset val="204"/>
    </font>
    <font>
      <sz val="18"/>
      <name val="Calibri"/>
      <family val="2"/>
      <charset val="204"/>
      <scheme val="minor"/>
    </font>
    <font>
      <sz val="8"/>
      <name val="Menlo Regular"/>
    </font>
    <font>
      <u/>
      <sz val="12"/>
      <name val="Arial"/>
      <family val="2"/>
      <charset val="204"/>
    </font>
    <font>
      <b/>
      <sz val="14"/>
      <color theme="1"/>
      <name val="Calibri"/>
      <family val="2"/>
      <charset val="204"/>
      <scheme val="minor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sz val="11"/>
      <color theme="1"/>
      <name val="Calibri"/>
      <family val="2"/>
      <charset val="162"/>
      <scheme val="minor"/>
    </font>
    <font>
      <sz val="10"/>
      <name val="Arial Cyr"/>
      <family val="2"/>
      <charset val="204"/>
    </font>
    <font>
      <b/>
      <sz val="14"/>
      <color rgb="FFFF0000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b/>
      <sz val="12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charset val="204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Helv"/>
    </font>
    <font>
      <b/>
      <sz val="14"/>
      <color rgb="FFFF0000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C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rgb="FF000000"/>
      </patternFill>
    </fill>
  </fills>
  <borders count="56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</borders>
  <cellStyleXfs count="1362">
    <xf numFmtId="0" fontId="0" fillId="0" borderId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34" fillId="0" borderId="0"/>
    <xf numFmtId="172" fontId="34" fillId="0" borderId="0" applyFont="0" applyFill="0" applyBorder="0" applyAlignment="0" applyProtection="0"/>
    <xf numFmtId="0" fontId="17" fillId="0" borderId="0"/>
    <xf numFmtId="0" fontId="35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72" fontId="15" fillId="0" borderId="0" applyFont="0" applyFill="0" applyBorder="0" applyAlignment="0" applyProtection="0"/>
    <xf numFmtId="167" fontId="16" fillId="0" borderId="0" applyFont="0" applyFill="0" applyBorder="0" applyAlignment="0" applyProtection="0"/>
    <xf numFmtId="0" fontId="15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5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3" fillId="0" borderId="0"/>
    <xf numFmtId="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4" fillId="0" borderId="0"/>
    <xf numFmtId="172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0" fontId="12" fillId="0" borderId="0"/>
    <xf numFmtId="172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172" fontId="12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65" fontId="14" fillId="0" borderId="0" applyFont="0" applyFill="0" applyBorder="0" applyAlignment="0" applyProtection="0"/>
    <xf numFmtId="0" fontId="10" fillId="0" borderId="0"/>
    <xf numFmtId="172" fontId="10" fillId="0" borderId="0" applyFont="0" applyFill="0" applyBorder="0" applyAlignment="0" applyProtection="0"/>
    <xf numFmtId="168" fontId="46" fillId="0" borderId="0" applyFont="0" applyFill="0" applyBorder="0" applyAlignment="0" applyProtection="0"/>
    <xf numFmtId="0" fontId="46" fillId="0" borderId="0"/>
    <xf numFmtId="172" fontId="10" fillId="0" borderId="0" applyFont="0" applyFill="0" applyBorder="0" applyAlignment="0" applyProtection="0"/>
    <xf numFmtId="0" fontId="10" fillId="0" borderId="0"/>
    <xf numFmtId="168" fontId="14" fillId="0" borderId="0" applyFont="0" applyFill="0" applyBorder="0" applyAlignment="0" applyProtection="0"/>
    <xf numFmtId="0" fontId="9" fillId="0" borderId="0"/>
    <xf numFmtId="170" fontId="46" fillId="0" borderId="0" applyFont="0" applyFill="0" applyBorder="0" applyAlignment="0" applyProtection="0"/>
    <xf numFmtId="170" fontId="46" fillId="0" borderId="0" applyFont="0" applyFill="0" applyBorder="0" applyAlignment="0" applyProtection="0"/>
    <xf numFmtId="170" fontId="46" fillId="0" borderId="0" applyFont="0" applyFill="0" applyBorder="0" applyAlignment="0" applyProtection="0"/>
    <xf numFmtId="170" fontId="46" fillId="0" borderId="0" applyFont="0" applyFill="0" applyBorder="0" applyAlignment="0" applyProtection="0"/>
    <xf numFmtId="0" fontId="47" fillId="0" borderId="0"/>
    <xf numFmtId="0" fontId="8" fillId="0" borderId="0"/>
    <xf numFmtId="170" fontId="46" fillId="0" borderId="0" applyFont="0" applyFill="0" applyBorder="0" applyAlignment="0" applyProtection="0"/>
    <xf numFmtId="170" fontId="46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0" fontId="53" fillId="0" borderId="0" applyNumberFormat="0" applyFill="0" applyBorder="0" applyAlignment="0" applyProtection="0">
      <alignment vertical="top"/>
      <protection locked="0"/>
    </xf>
    <xf numFmtId="0" fontId="52" fillId="0" borderId="0"/>
    <xf numFmtId="0" fontId="7" fillId="0" borderId="0"/>
    <xf numFmtId="0" fontId="7" fillId="0" borderId="0"/>
    <xf numFmtId="0" fontId="52" fillId="0" borderId="0"/>
    <xf numFmtId="0" fontId="52" fillId="0" borderId="0"/>
    <xf numFmtId="0" fontId="39" fillId="0" borderId="0"/>
    <xf numFmtId="0" fontId="39" fillId="0" borderId="0"/>
    <xf numFmtId="170" fontId="7" fillId="0" borderId="0"/>
    <xf numFmtId="170" fontId="7" fillId="0" borderId="0"/>
    <xf numFmtId="170" fontId="7" fillId="0" borderId="0"/>
    <xf numFmtId="170" fontId="7" fillId="0" borderId="0"/>
    <xf numFmtId="170" fontId="7" fillId="0" borderId="0"/>
    <xf numFmtId="170" fontId="7" fillId="0" borderId="0"/>
    <xf numFmtId="170" fontId="7" fillId="0" borderId="0"/>
    <xf numFmtId="170" fontId="7" fillId="0" borderId="0"/>
    <xf numFmtId="170" fontId="7" fillId="0" borderId="0"/>
    <xf numFmtId="170" fontId="7" fillId="0" borderId="0"/>
    <xf numFmtId="170" fontId="7" fillId="0" borderId="0"/>
    <xf numFmtId="170" fontId="7" fillId="0" borderId="0"/>
    <xf numFmtId="170" fontId="7" fillId="0" borderId="0"/>
    <xf numFmtId="170" fontId="7" fillId="0" borderId="0"/>
    <xf numFmtId="170" fontId="7" fillId="0" borderId="0"/>
    <xf numFmtId="170" fontId="7" fillId="0" borderId="0"/>
    <xf numFmtId="165" fontId="54" fillId="0" borderId="0" applyFont="0" applyFill="0" applyBorder="0" applyAlignment="0" applyProtection="0"/>
    <xf numFmtId="0" fontId="54" fillId="0" borderId="0"/>
    <xf numFmtId="0" fontId="55" fillId="0" borderId="0"/>
    <xf numFmtId="9" fontId="55" fillId="0" borderId="0" applyFont="0" applyFill="0" applyBorder="0" applyAlignment="0" applyProtection="0"/>
    <xf numFmtId="0" fontId="56" fillId="0" borderId="0"/>
    <xf numFmtId="170" fontId="6" fillId="0" borderId="0"/>
    <xf numFmtId="164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65" fontId="54" fillId="0" borderId="0" applyFont="0" applyFill="0" applyBorder="0" applyAlignment="0" applyProtection="0"/>
    <xf numFmtId="0" fontId="54" fillId="0" borderId="0"/>
    <xf numFmtId="0" fontId="5" fillId="0" borderId="0"/>
    <xf numFmtId="0" fontId="4" fillId="0" borderId="0"/>
    <xf numFmtId="0" fontId="39" fillId="0" borderId="0"/>
    <xf numFmtId="169" fontId="4" fillId="0" borderId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3" fillId="0" borderId="0"/>
    <xf numFmtId="170" fontId="2" fillId="0" borderId="0"/>
    <xf numFmtId="170" fontId="1" fillId="0" borderId="0"/>
  </cellStyleXfs>
  <cellXfs count="534">
    <xf numFmtId="0" fontId="0" fillId="0" borderId="0" xfId="0"/>
    <xf numFmtId="0" fontId="19" fillId="2" borderId="0" xfId="0" applyFont="1" applyFill="1" applyAlignment="1">
      <alignment vertical="center" wrapText="1"/>
    </xf>
    <xf numFmtId="0" fontId="20" fillId="2" borderId="0" xfId="0" applyFont="1" applyFill="1" applyAlignment="1">
      <alignment horizontal="center" vertical="center" wrapText="1"/>
    </xf>
    <xf numFmtId="0" fontId="21" fillId="2" borderId="0" xfId="0" applyFont="1" applyFill="1" applyAlignment="1">
      <alignment horizontal="center" vertical="center" wrapText="1"/>
    </xf>
    <xf numFmtId="0" fontId="19" fillId="2" borderId="0" xfId="0" applyFont="1" applyFill="1" applyAlignment="1">
      <alignment vertical="center"/>
    </xf>
    <xf numFmtId="0" fontId="21" fillId="2" borderId="2" xfId="0" applyFont="1" applyFill="1" applyBorder="1" applyAlignment="1">
      <alignment horizontal="center" vertical="center" wrapText="1"/>
    </xf>
    <xf numFmtId="0" fontId="19" fillId="2" borderId="0" xfId="0" applyFont="1" applyFill="1" applyBorder="1" applyAlignment="1">
      <alignment vertical="center" wrapText="1"/>
    </xf>
    <xf numFmtId="0" fontId="21" fillId="2" borderId="0" xfId="0" applyFont="1" applyFill="1" applyBorder="1" applyAlignment="1">
      <alignment vertical="center" wrapText="1"/>
    </xf>
    <xf numFmtId="0" fontId="19" fillId="2" borderId="0" xfId="0" applyFont="1" applyFill="1" applyBorder="1" applyAlignment="1">
      <alignment horizontal="right" vertical="center" wrapText="1"/>
    </xf>
    <xf numFmtId="0" fontId="21" fillId="2" borderId="0" xfId="0" applyFont="1" applyFill="1" applyBorder="1" applyAlignment="1">
      <alignment horizontal="right" vertical="center" wrapText="1"/>
    </xf>
    <xf numFmtId="0" fontId="19" fillId="2" borderId="0" xfId="0" applyFont="1" applyFill="1" applyBorder="1" applyAlignment="1">
      <alignment horizontal="center" vertical="center" wrapText="1"/>
    </xf>
    <xf numFmtId="0" fontId="19" fillId="2" borderId="30" xfId="0" applyFont="1" applyFill="1" applyBorder="1" applyAlignment="1">
      <alignment horizontal="right" vertical="center" wrapText="1"/>
    </xf>
    <xf numFmtId="2" fontId="21" fillId="2" borderId="24" xfId="0" applyNumberFormat="1" applyFont="1" applyFill="1" applyBorder="1" applyAlignment="1">
      <alignment horizontal="right" vertical="center"/>
    </xf>
    <xf numFmtId="0" fontId="21" fillId="2" borderId="24" xfId="0" applyFont="1" applyFill="1" applyBorder="1" applyAlignment="1">
      <alignment horizontal="right" vertical="center" wrapText="1"/>
    </xf>
    <xf numFmtId="0" fontId="19" fillId="2" borderId="32" xfId="0" applyFont="1" applyFill="1" applyBorder="1" applyAlignment="1">
      <alignment vertical="center" wrapText="1"/>
    </xf>
    <xf numFmtId="0" fontId="21" fillId="2" borderId="20" xfId="0" applyFont="1" applyFill="1" applyBorder="1" applyAlignment="1">
      <alignment vertical="center" wrapText="1"/>
    </xf>
    <xf numFmtId="0" fontId="19" fillId="2" borderId="20" xfId="0" applyFont="1" applyFill="1" applyBorder="1" applyAlignment="1">
      <alignment vertical="center" wrapText="1"/>
    </xf>
    <xf numFmtId="0" fontId="19" fillId="2" borderId="27" xfId="0" applyFont="1" applyFill="1" applyBorder="1" applyAlignment="1">
      <alignment vertical="center" wrapText="1"/>
    </xf>
    <xf numFmtId="2" fontId="19" fillId="2" borderId="4" xfId="0" applyNumberFormat="1" applyFont="1" applyFill="1" applyBorder="1" applyAlignment="1">
      <alignment horizontal="right" vertical="center"/>
    </xf>
    <xf numFmtId="9" fontId="19" fillId="2" borderId="4" xfId="0" applyNumberFormat="1" applyFont="1" applyFill="1" applyBorder="1" applyAlignment="1">
      <alignment horizontal="right" vertical="center" wrapText="1"/>
    </xf>
    <xf numFmtId="0" fontId="21" fillId="2" borderId="4" xfId="0" applyFont="1" applyFill="1" applyBorder="1" applyAlignment="1">
      <alignment horizontal="right" vertical="center" wrapText="1"/>
    </xf>
    <xf numFmtId="2" fontId="19" fillId="2" borderId="24" xfId="0" applyNumberFormat="1" applyFont="1" applyFill="1" applyBorder="1" applyAlignment="1">
      <alignment horizontal="right" vertical="center" wrapText="1"/>
    </xf>
    <xf numFmtId="0" fontId="19" fillId="2" borderId="27" xfId="0" applyFont="1" applyFill="1" applyBorder="1" applyAlignment="1">
      <alignment horizontal="right" vertical="center" wrapText="1"/>
    </xf>
    <xf numFmtId="0" fontId="19" fillId="2" borderId="24" xfId="0" applyNumberFormat="1" applyFont="1" applyFill="1" applyBorder="1" applyAlignment="1">
      <alignment horizontal="right" vertical="center" wrapText="1"/>
    </xf>
    <xf numFmtId="10" fontId="19" fillId="2" borderId="24" xfId="0" applyNumberFormat="1" applyFont="1" applyFill="1" applyBorder="1" applyAlignment="1">
      <alignment horizontal="right" vertical="center" wrapText="1"/>
    </xf>
    <xf numFmtId="0" fontId="19" fillId="3" borderId="29" xfId="0" applyFont="1" applyFill="1" applyBorder="1" applyAlignment="1">
      <alignment vertical="center"/>
    </xf>
    <xf numFmtId="0" fontId="21" fillId="3" borderId="0" xfId="0" applyFont="1" applyFill="1" applyBorder="1" applyAlignment="1">
      <alignment vertical="center"/>
    </xf>
    <xf numFmtId="0" fontId="19" fillId="3" borderId="0" xfId="0" applyFont="1" applyFill="1" applyBorder="1" applyAlignment="1">
      <alignment vertical="center"/>
    </xf>
    <xf numFmtId="0" fontId="19" fillId="3" borderId="29" xfId="0" applyFont="1" applyFill="1" applyBorder="1" applyAlignment="1">
      <alignment vertical="center" wrapText="1"/>
    </xf>
    <xf numFmtId="0" fontId="21" fillId="3" borderId="0" xfId="0" applyFont="1" applyFill="1" applyBorder="1" applyAlignment="1">
      <alignment vertical="center" wrapText="1"/>
    </xf>
    <xf numFmtId="0" fontId="19" fillId="3" borderId="0" xfId="0" applyFont="1" applyFill="1" applyBorder="1" applyAlignment="1">
      <alignment vertical="center" wrapText="1"/>
    </xf>
    <xf numFmtId="0" fontId="19" fillId="3" borderId="29" xfId="0" applyFont="1" applyFill="1" applyBorder="1" applyAlignment="1">
      <alignment horizontal="right" vertical="center" wrapText="1"/>
    </xf>
    <xf numFmtId="2" fontId="21" fillId="3" borderId="0" xfId="0" applyNumberFormat="1" applyFont="1" applyFill="1" applyBorder="1" applyAlignment="1">
      <alignment horizontal="right" vertical="center"/>
    </xf>
    <xf numFmtId="2" fontId="19" fillId="3" borderId="0" xfId="0" applyNumberFormat="1" applyFont="1" applyFill="1" applyBorder="1" applyAlignment="1">
      <alignment horizontal="right" vertical="center" wrapText="1"/>
    </xf>
    <xf numFmtId="0" fontId="21" fillId="3" borderId="0" xfId="0" applyFont="1" applyFill="1" applyBorder="1" applyAlignment="1">
      <alignment horizontal="right" vertical="center" wrapText="1"/>
    </xf>
    <xf numFmtId="0" fontId="19" fillId="3" borderId="0" xfId="0" applyNumberFormat="1" applyFont="1" applyFill="1" applyBorder="1" applyAlignment="1">
      <alignment horizontal="right" vertical="center" wrapText="1"/>
    </xf>
    <xf numFmtId="10" fontId="19" fillId="3" borderId="0" xfId="0" applyNumberFormat="1" applyFont="1" applyFill="1" applyBorder="1" applyAlignment="1">
      <alignment horizontal="right" vertical="center" wrapText="1"/>
    </xf>
    <xf numFmtId="2" fontId="19" fillId="2" borderId="24" xfId="0" applyNumberFormat="1" applyFont="1" applyFill="1" applyBorder="1" applyAlignment="1">
      <alignment horizontal="right" vertical="center"/>
    </xf>
    <xf numFmtId="0" fontId="19" fillId="2" borderId="24" xfId="0" applyFont="1" applyFill="1" applyBorder="1" applyAlignment="1">
      <alignment horizontal="right" vertical="center" wrapText="1"/>
    </xf>
    <xf numFmtId="2" fontId="21" fillId="2" borderId="4" xfId="0" applyNumberFormat="1" applyFont="1" applyFill="1" applyBorder="1" applyAlignment="1">
      <alignment horizontal="right" vertical="center"/>
    </xf>
    <xf numFmtId="0" fontId="24" fillId="2" borderId="0" xfId="0" applyFont="1" applyFill="1" applyAlignment="1">
      <alignment horizontal="left" vertical="center" wrapText="1"/>
    </xf>
    <xf numFmtId="0" fontId="21" fillId="2" borderId="0" xfId="0" applyFont="1" applyFill="1" applyAlignment="1">
      <alignment horizontal="left" vertical="center" wrapText="1"/>
    </xf>
    <xf numFmtId="0" fontId="19" fillId="2" borderId="0" xfId="0" applyFont="1" applyFill="1" applyAlignment="1">
      <alignment horizontal="left" vertical="center" wrapText="1"/>
    </xf>
    <xf numFmtId="49" fontId="22" fillId="5" borderId="19" xfId="0" applyNumberFormat="1" applyFont="1" applyFill="1" applyBorder="1" applyAlignment="1">
      <alignment horizontal="center" vertical="center" wrapText="1"/>
    </xf>
    <xf numFmtId="49" fontId="22" fillId="5" borderId="20" xfId="0" applyNumberFormat="1" applyFont="1" applyFill="1" applyBorder="1" applyAlignment="1">
      <alignment horizontal="center" vertical="center" wrapText="1"/>
    </xf>
    <xf numFmtId="49" fontId="22" fillId="5" borderId="21" xfId="0" applyNumberFormat="1" applyFont="1" applyFill="1" applyBorder="1" applyAlignment="1">
      <alignment horizontal="center" vertical="center" wrapText="1"/>
    </xf>
    <xf numFmtId="49" fontId="22" fillId="5" borderId="33" xfId="0" applyNumberFormat="1" applyFont="1" applyFill="1" applyBorder="1" applyAlignment="1">
      <alignment horizontal="center" vertical="center" wrapText="1"/>
    </xf>
    <xf numFmtId="169" fontId="0" fillId="0" borderId="0" xfId="0" applyNumberFormat="1"/>
    <xf numFmtId="0" fontId="31" fillId="0" borderId="0" xfId="0" applyFont="1"/>
    <xf numFmtId="0" fontId="36" fillId="2" borderId="0" xfId="0" applyFont="1" applyFill="1" applyAlignment="1">
      <alignment horizontal="center" vertical="center" wrapText="1"/>
    </xf>
    <xf numFmtId="0" fontId="28" fillId="2" borderId="0" xfId="0" applyFont="1" applyFill="1" applyAlignment="1">
      <alignment vertical="center"/>
    </xf>
    <xf numFmtId="0" fontId="36" fillId="2" borderId="0" xfId="0" applyFont="1" applyFill="1" applyBorder="1" applyAlignment="1">
      <alignment horizontal="right" vertical="center" wrapText="1"/>
    </xf>
    <xf numFmtId="169" fontId="21" fillId="2" borderId="0" xfId="0" applyNumberFormat="1" applyFont="1" applyFill="1" applyBorder="1" applyAlignment="1">
      <alignment vertical="center" wrapText="1"/>
    </xf>
    <xf numFmtId="0" fontId="28" fillId="2" borderId="0" xfId="0" applyFont="1" applyFill="1" applyAlignment="1">
      <alignment vertical="center" wrapText="1"/>
    </xf>
    <xf numFmtId="0" fontId="28" fillId="2" borderId="0" xfId="0" applyFont="1" applyFill="1" applyBorder="1" applyAlignment="1">
      <alignment horizontal="right" vertical="center" wrapText="1"/>
    </xf>
    <xf numFmtId="2" fontId="21" fillId="2" borderId="20" xfId="0" applyNumberFormat="1" applyFont="1" applyFill="1" applyBorder="1" applyAlignment="1">
      <alignment horizontal="right" vertical="center"/>
    </xf>
    <xf numFmtId="9" fontId="19" fillId="2" borderId="20" xfId="0" applyNumberFormat="1" applyFont="1" applyFill="1" applyBorder="1" applyAlignment="1">
      <alignment vertical="center" wrapText="1"/>
    </xf>
    <xf numFmtId="165" fontId="21" fillId="3" borderId="4" xfId="0" applyNumberFormat="1" applyFont="1" applyFill="1" applyBorder="1" applyAlignment="1">
      <alignment vertical="center"/>
    </xf>
    <xf numFmtId="0" fontId="20" fillId="2" borderId="0" xfId="0" applyFont="1" applyFill="1" applyBorder="1" applyAlignment="1">
      <alignment horizontal="right" vertical="center" wrapText="1"/>
    </xf>
    <xf numFmtId="0" fontId="20" fillId="2" borderId="0" xfId="0" applyFont="1" applyFill="1" applyBorder="1" applyAlignment="1">
      <alignment horizontal="center" vertical="center" wrapText="1"/>
    </xf>
    <xf numFmtId="0" fontId="22" fillId="2" borderId="11" xfId="0" applyFont="1" applyFill="1" applyBorder="1" applyAlignment="1">
      <alignment horizontal="center" vertical="center" wrapText="1"/>
    </xf>
    <xf numFmtId="0" fontId="21" fillId="2" borderId="38" xfId="0" applyFont="1" applyFill="1" applyBorder="1" applyAlignment="1">
      <alignment horizontal="center" vertical="center" wrapText="1"/>
    </xf>
    <xf numFmtId="0" fontId="19" fillId="2" borderId="11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169" fontId="19" fillId="2" borderId="0" xfId="0" applyNumberFormat="1" applyFont="1" applyFill="1" applyAlignment="1">
      <alignment vertical="center" wrapText="1"/>
    </xf>
    <xf numFmtId="169" fontId="19" fillId="2" borderId="0" xfId="0" applyNumberFormat="1" applyFont="1" applyFill="1" applyBorder="1" applyAlignment="1">
      <alignment vertical="center" wrapText="1"/>
    </xf>
    <xf numFmtId="169" fontId="19" fillId="2" borderId="0" xfId="0" applyNumberFormat="1" applyFont="1" applyFill="1" applyAlignment="1">
      <alignment vertical="center"/>
    </xf>
    <xf numFmtId="169" fontId="22" fillId="5" borderId="33" xfId="0" applyNumberFormat="1" applyFont="1" applyFill="1" applyBorder="1" applyAlignment="1">
      <alignment horizontal="center" vertical="center" wrapText="1"/>
    </xf>
    <xf numFmtId="169" fontId="21" fillId="3" borderId="28" xfId="0" applyNumberFormat="1" applyFont="1" applyFill="1" applyBorder="1" applyAlignment="1">
      <alignment vertical="center"/>
    </xf>
    <xf numFmtId="169" fontId="19" fillId="2" borderId="0" xfId="0" applyNumberFormat="1" applyFont="1" applyFill="1" applyBorder="1" applyAlignment="1">
      <alignment horizontal="right" vertical="center" wrapText="1"/>
    </xf>
    <xf numFmtId="169" fontId="21" fillId="2" borderId="0" xfId="0" applyNumberFormat="1" applyFont="1" applyFill="1" applyAlignment="1">
      <alignment vertical="center" wrapText="1"/>
    </xf>
    <xf numFmtId="169" fontId="21" fillId="2" borderId="0" xfId="0" applyNumberFormat="1" applyFont="1" applyFill="1" applyAlignment="1">
      <alignment vertical="center"/>
    </xf>
    <xf numFmtId="169" fontId="21" fillId="4" borderId="7" xfId="0" applyNumberFormat="1" applyFont="1" applyFill="1" applyBorder="1" applyAlignment="1">
      <alignment vertical="center" wrapText="1"/>
    </xf>
    <xf numFmtId="169" fontId="21" fillId="2" borderId="34" xfId="0" applyNumberFormat="1" applyFont="1" applyFill="1" applyBorder="1" applyAlignment="1">
      <alignment vertical="center" wrapText="1"/>
    </xf>
    <xf numFmtId="169" fontId="19" fillId="2" borderId="34" xfId="0" applyNumberFormat="1" applyFont="1" applyFill="1" applyBorder="1" applyAlignment="1">
      <alignment vertical="center"/>
    </xf>
    <xf numFmtId="169" fontId="19" fillId="2" borderId="25" xfId="0" applyNumberFormat="1" applyFont="1" applyFill="1" applyBorder="1" applyAlignment="1">
      <alignment vertical="center"/>
    </xf>
    <xf numFmtId="169" fontId="21" fillId="2" borderId="0" xfId="0" applyNumberFormat="1" applyFont="1" applyFill="1" applyBorder="1" applyAlignment="1">
      <alignment horizontal="right" vertical="center" wrapText="1"/>
    </xf>
    <xf numFmtId="169" fontId="24" fillId="2" borderId="0" xfId="0" applyNumberFormat="1" applyFont="1" applyFill="1" applyAlignment="1">
      <alignment horizontal="left" vertical="center" wrapText="1"/>
    </xf>
    <xf numFmtId="169" fontId="21" fillId="2" borderId="0" xfId="0" applyNumberFormat="1" applyFont="1" applyFill="1" applyAlignment="1">
      <alignment horizontal="left" vertical="center" wrapText="1"/>
    </xf>
    <xf numFmtId="169" fontId="19" fillId="2" borderId="0" xfId="0" applyNumberFormat="1" applyFont="1" applyFill="1" applyAlignment="1">
      <alignment horizontal="center" vertical="center" wrapText="1"/>
    </xf>
    <xf numFmtId="169" fontId="19" fillId="3" borderId="29" xfId="0" applyNumberFormat="1" applyFont="1" applyFill="1" applyBorder="1" applyAlignment="1">
      <alignment vertical="center"/>
    </xf>
    <xf numFmtId="169" fontId="19" fillId="2" borderId="32" xfId="0" applyNumberFormat="1" applyFont="1" applyFill="1" applyBorder="1" applyAlignment="1">
      <alignment vertical="center" wrapText="1"/>
    </xf>
    <xf numFmtId="169" fontId="19" fillId="3" borderId="29" xfId="0" applyNumberFormat="1" applyFont="1" applyFill="1" applyBorder="1" applyAlignment="1">
      <alignment vertical="center" wrapText="1"/>
    </xf>
    <xf numFmtId="169" fontId="19" fillId="2" borderId="27" xfId="0" applyNumberFormat="1" applyFont="1" applyFill="1" applyBorder="1" applyAlignment="1">
      <alignment vertical="center" wrapText="1"/>
    </xf>
    <xf numFmtId="169" fontId="19" fillId="2" borderId="30" xfId="0" applyNumberFormat="1" applyFont="1" applyFill="1" applyBorder="1" applyAlignment="1">
      <alignment horizontal="right" vertical="center" wrapText="1"/>
    </xf>
    <xf numFmtId="169" fontId="19" fillId="3" borderId="29" xfId="0" applyNumberFormat="1" applyFont="1" applyFill="1" applyBorder="1" applyAlignment="1">
      <alignment horizontal="right" vertical="center" wrapText="1"/>
    </xf>
    <xf numFmtId="169" fontId="19" fillId="2" borderId="27" xfId="0" applyNumberFormat="1" applyFont="1" applyFill="1" applyBorder="1" applyAlignment="1">
      <alignment horizontal="right" vertical="center" wrapText="1"/>
    </xf>
    <xf numFmtId="169" fontId="19" fillId="3" borderId="0" xfId="0" applyNumberFormat="1" applyFont="1" applyFill="1" applyBorder="1" applyAlignment="1">
      <alignment vertical="center"/>
    </xf>
    <xf numFmtId="169" fontId="19" fillId="2" borderId="24" xfId="0" applyNumberFormat="1" applyFont="1" applyFill="1" applyBorder="1" applyAlignment="1">
      <alignment horizontal="right" vertical="center" wrapText="1"/>
    </xf>
    <xf numFmtId="169" fontId="21" fillId="2" borderId="0" xfId="0" applyNumberFormat="1" applyFont="1" applyFill="1" applyAlignment="1">
      <alignment horizontal="center" vertical="center" wrapText="1"/>
    </xf>
    <xf numFmtId="169" fontId="21" fillId="3" borderId="0" xfId="0" applyNumberFormat="1" applyFont="1" applyFill="1" applyBorder="1" applyAlignment="1">
      <alignment vertical="center"/>
    </xf>
    <xf numFmtId="169" fontId="21" fillId="2" borderId="20" xfId="0" applyNumberFormat="1" applyFont="1" applyFill="1" applyBorder="1" applyAlignment="1">
      <alignment vertical="center" wrapText="1"/>
    </xf>
    <xf numFmtId="169" fontId="21" fillId="3" borderId="0" xfId="0" applyNumberFormat="1" applyFont="1" applyFill="1" applyBorder="1" applyAlignment="1">
      <alignment vertical="center" wrapText="1"/>
    </xf>
    <xf numFmtId="169" fontId="21" fillId="2" borderId="4" xfId="0" applyNumberFormat="1" applyFont="1" applyFill="1" applyBorder="1" applyAlignment="1">
      <alignment horizontal="right" vertical="center" wrapText="1"/>
    </xf>
    <xf numFmtId="169" fontId="21" fillId="3" borderId="0" xfId="0" applyNumberFormat="1" applyFont="1" applyFill="1" applyBorder="1" applyAlignment="1">
      <alignment horizontal="right" vertical="center" wrapText="1"/>
    </xf>
    <xf numFmtId="169" fontId="21" fillId="2" borderId="24" xfId="0" applyNumberFormat="1" applyFont="1" applyFill="1" applyBorder="1" applyAlignment="1">
      <alignment horizontal="right" vertical="center" wrapText="1"/>
    </xf>
    <xf numFmtId="169" fontId="21" fillId="3" borderId="23" xfId="0" applyNumberFormat="1" applyFont="1" applyFill="1" applyBorder="1" applyAlignment="1">
      <alignment vertical="center"/>
    </xf>
    <xf numFmtId="169" fontId="41" fillId="2" borderId="24" xfId="0" applyNumberFormat="1" applyFont="1" applyFill="1" applyBorder="1" applyAlignment="1">
      <alignment horizontal="right" vertical="center" wrapText="1"/>
    </xf>
    <xf numFmtId="0" fontId="42" fillId="2" borderId="0" xfId="0" applyFont="1" applyFill="1" applyAlignment="1">
      <alignment vertical="center" wrapText="1"/>
    </xf>
    <xf numFmtId="0" fontId="0" fillId="2" borderId="0" xfId="0" applyFill="1"/>
    <xf numFmtId="49" fontId="22" fillId="5" borderId="28" xfId="0" applyNumberFormat="1" applyFont="1" applyFill="1" applyBorder="1" applyAlignment="1">
      <alignment horizontal="center" vertical="center" wrapText="1"/>
    </xf>
    <xf numFmtId="0" fontId="19" fillId="2" borderId="34" xfId="0" applyFont="1" applyFill="1" applyBorder="1" applyAlignment="1">
      <alignment vertical="center"/>
    </xf>
    <xf numFmtId="169" fontId="31" fillId="0" borderId="0" xfId="0" applyNumberFormat="1" applyFont="1"/>
    <xf numFmtId="0" fontId="21" fillId="0" borderId="25" xfId="0" applyFont="1" applyFill="1" applyBorder="1" applyAlignment="1">
      <alignment horizontal="center" vertical="center" wrapText="1"/>
    </xf>
    <xf numFmtId="0" fontId="19" fillId="2" borderId="24" xfId="0" applyFont="1" applyFill="1" applyBorder="1" applyAlignment="1">
      <alignment vertical="center" wrapText="1"/>
    </xf>
    <xf numFmtId="0" fontId="21" fillId="2" borderId="24" xfId="0" applyFont="1" applyFill="1" applyBorder="1" applyAlignment="1">
      <alignment vertical="center" wrapText="1"/>
    </xf>
    <xf numFmtId="0" fontId="21" fillId="2" borderId="28" xfId="0" applyFont="1" applyFill="1" applyBorder="1" applyAlignment="1">
      <alignment vertical="center"/>
    </xf>
    <xf numFmtId="0" fontId="19" fillId="2" borderId="0" xfId="0" applyFont="1" applyFill="1" applyBorder="1" applyAlignment="1">
      <alignment vertical="center"/>
    </xf>
    <xf numFmtId="168" fontId="19" fillId="2" borderId="11" xfId="0" applyNumberFormat="1" applyFont="1" applyFill="1" applyBorder="1" applyAlignment="1">
      <alignment vertical="center" wrapText="1"/>
    </xf>
    <xf numFmtId="0" fontId="19" fillId="2" borderId="38" xfId="0" applyFont="1" applyFill="1" applyBorder="1" applyAlignment="1">
      <alignment vertical="center" wrapText="1"/>
    </xf>
    <xf numFmtId="0" fontId="21" fillId="2" borderId="18" xfId="0" applyFont="1" applyFill="1" applyBorder="1" applyAlignment="1">
      <alignment horizontal="center" vertical="center" wrapText="1"/>
    </xf>
    <xf numFmtId="165" fontId="21" fillId="3" borderId="23" xfId="1208" applyFont="1" applyFill="1" applyBorder="1" applyAlignment="1">
      <alignment vertical="center"/>
    </xf>
    <xf numFmtId="167" fontId="19" fillId="2" borderId="0" xfId="1207" applyFont="1" applyFill="1" applyAlignment="1">
      <alignment vertical="center" wrapText="1"/>
    </xf>
    <xf numFmtId="167" fontId="19" fillId="2" borderId="0" xfId="1207" applyFont="1" applyFill="1" applyAlignment="1">
      <alignment vertical="center"/>
    </xf>
    <xf numFmtId="167" fontId="21" fillId="2" borderId="0" xfId="1207" applyFont="1" applyFill="1" applyBorder="1" applyAlignment="1">
      <alignment horizontal="right" vertical="center" wrapText="1"/>
    </xf>
    <xf numFmtId="165" fontId="21" fillId="2" borderId="0" xfId="1208" applyFont="1" applyFill="1" applyBorder="1" applyAlignment="1">
      <alignment horizontal="center" vertical="center" wrapText="1"/>
    </xf>
    <xf numFmtId="167" fontId="19" fillId="2" borderId="0" xfId="1207" applyFont="1" applyFill="1" applyAlignment="1">
      <alignment horizontal="center" vertical="center" wrapText="1"/>
    </xf>
    <xf numFmtId="167" fontId="22" fillId="5" borderId="19" xfId="1207" applyFont="1" applyFill="1" applyBorder="1" applyAlignment="1">
      <alignment horizontal="center" vertical="center" wrapText="1"/>
    </xf>
    <xf numFmtId="167" fontId="22" fillId="5" borderId="42" xfId="1207" applyFont="1" applyFill="1" applyBorder="1" applyAlignment="1">
      <alignment horizontal="center" vertical="center" wrapText="1"/>
    </xf>
    <xf numFmtId="165" fontId="19" fillId="4" borderId="6" xfId="1208" applyFont="1" applyFill="1" applyBorder="1" applyAlignment="1">
      <alignment horizontal="center" vertical="center" wrapText="1"/>
    </xf>
    <xf numFmtId="167" fontId="19" fillId="4" borderId="3" xfId="1207" applyFont="1" applyFill="1" applyBorder="1" applyAlignment="1">
      <alignment horizontal="center" vertical="center" wrapText="1"/>
    </xf>
    <xf numFmtId="167" fontId="19" fillId="4" borderId="16" xfId="1207" applyFont="1" applyFill="1" applyBorder="1" applyAlignment="1">
      <alignment horizontal="center" vertical="center" wrapText="1"/>
    </xf>
    <xf numFmtId="167" fontId="19" fillId="2" borderId="12" xfId="1207" applyFont="1" applyFill="1" applyBorder="1" applyAlignment="1">
      <alignment horizontal="center" vertical="center" wrapText="1"/>
    </xf>
    <xf numFmtId="167" fontId="19" fillId="2" borderId="11" xfId="1207" applyFont="1" applyFill="1" applyBorder="1" applyAlignment="1">
      <alignment horizontal="center" vertical="center" wrapText="1"/>
    </xf>
    <xf numFmtId="167" fontId="19" fillId="0" borderId="0" xfId="1207" applyFont="1" applyFill="1" applyBorder="1" applyAlignment="1">
      <alignment vertical="center"/>
    </xf>
    <xf numFmtId="169" fontId="21" fillId="2" borderId="33" xfId="1207" applyNumberFormat="1" applyFont="1" applyFill="1" applyBorder="1" applyAlignment="1">
      <alignment vertical="center" wrapText="1"/>
    </xf>
    <xf numFmtId="167" fontId="0" fillId="0" borderId="0" xfId="1207" applyFont="1" applyBorder="1"/>
    <xf numFmtId="167" fontId="0" fillId="0" borderId="0" xfId="1207" applyFont="1"/>
    <xf numFmtId="165" fontId="21" fillId="3" borderId="23" xfId="1208" applyFont="1" applyFill="1" applyBorder="1" applyAlignment="1">
      <alignment vertical="center" wrapText="1"/>
    </xf>
    <xf numFmtId="165" fontId="21" fillId="2" borderId="28" xfId="1208" applyFont="1" applyFill="1" applyBorder="1" applyAlignment="1">
      <alignment horizontal="right" vertical="center" wrapText="1"/>
    </xf>
    <xf numFmtId="169" fontId="19" fillId="2" borderId="31" xfId="1207" applyNumberFormat="1" applyFont="1" applyFill="1" applyBorder="1" applyAlignment="1">
      <alignment horizontal="right" vertical="center" wrapText="1"/>
    </xf>
    <xf numFmtId="167" fontId="21" fillId="3" borderId="23" xfId="1207" applyFont="1" applyFill="1" applyBorder="1" applyAlignment="1">
      <alignment horizontal="right" vertical="center" wrapText="1"/>
    </xf>
    <xf numFmtId="165" fontId="19" fillId="2" borderId="28" xfId="1208" applyFont="1" applyFill="1" applyBorder="1" applyAlignment="1">
      <alignment horizontal="right" vertical="center" wrapText="1"/>
    </xf>
    <xf numFmtId="169" fontId="21" fillId="2" borderId="31" xfId="1207" applyNumberFormat="1" applyFont="1" applyFill="1" applyBorder="1" applyAlignment="1">
      <alignment horizontal="right" vertical="center" wrapText="1"/>
    </xf>
    <xf numFmtId="169" fontId="21" fillId="4" borderId="16" xfId="1208" applyNumberFormat="1" applyFont="1" applyFill="1" applyBorder="1" applyAlignment="1">
      <alignment vertical="center" wrapText="1"/>
    </xf>
    <xf numFmtId="169" fontId="21" fillId="2" borderId="11" xfId="1208" applyNumberFormat="1" applyFont="1" applyFill="1" applyBorder="1" applyAlignment="1">
      <alignment vertical="center" wrapText="1"/>
    </xf>
    <xf numFmtId="167" fontId="19" fillId="2" borderId="8" xfId="1228" applyFont="1" applyFill="1" applyBorder="1" applyAlignment="1">
      <alignment horizontal="center" vertical="center" wrapText="1"/>
    </xf>
    <xf numFmtId="165" fontId="19" fillId="2" borderId="44" xfId="1208" applyFont="1" applyFill="1" applyBorder="1" applyAlignment="1">
      <alignment horizontal="center" vertical="center" wrapText="1"/>
    </xf>
    <xf numFmtId="165" fontId="19" fillId="2" borderId="41" xfId="1208" applyFont="1" applyFill="1" applyBorder="1" applyAlignment="1">
      <alignment horizontal="center" vertical="center" wrapText="1"/>
    </xf>
    <xf numFmtId="169" fontId="21" fillId="2" borderId="41" xfId="1208" applyNumberFormat="1" applyFont="1" applyFill="1" applyBorder="1" applyAlignment="1">
      <alignment horizontal="center" vertical="center" wrapText="1"/>
    </xf>
    <xf numFmtId="167" fontId="19" fillId="2" borderId="38" xfId="1228" applyFont="1" applyFill="1" applyBorder="1" applyAlignment="1">
      <alignment horizontal="center" vertical="center" wrapText="1"/>
    </xf>
    <xf numFmtId="168" fontId="19" fillId="2" borderId="38" xfId="0" applyNumberFormat="1" applyFont="1" applyFill="1" applyBorder="1" applyAlignment="1">
      <alignment vertical="center" wrapText="1"/>
    </xf>
    <xf numFmtId="165" fontId="19" fillId="2" borderId="18" xfId="1208" applyFont="1" applyFill="1" applyBorder="1" applyAlignment="1">
      <alignment horizontal="center" vertical="center" wrapText="1"/>
    </xf>
    <xf numFmtId="167" fontId="19" fillId="2" borderId="18" xfId="1228" applyFont="1" applyFill="1" applyBorder="1" applyAlignment="1">
      <alignment horizontal="center" vertical="center" wrapText="1"/>
    </xf>
    <xf numFmtId="167" fontId="19" fillId="0" borderId="11" xfId="1207" applyFont="1" applyFill="1" applyBorder="1" applyAlignment="1">
      <alignment horizontal="center" vertical="center" wrapText="1"/>
    </xf>
    <xf numFmtId="49" fontId="21" fillId="2" borderId="25" xfId="0" applyNumberFormat="1" applyFont="1" applyFill="1" applyBorder="1" applyAlignment="1">
      <alignment horizontal="center" vertical="center" wrapText="1"/>
    </xf>
    <xf numFmtId="49" fontId="21" fillId="2" borderId="42" xfId="0" applyNumberFormat="1" applyFont="1" applyFill="1" applyBorder="1" applyAlignment="1">
      <alignment horizontal="center" vertical="center" wrapText="1"/>
    </xf>
    <xf numFmtId="167" fontId="19" fillId="4" borderId="6" xfId="1207" applyFont="1" applyFill="1" applyBorder="1" applyAlignment="1">
      <alignment horizontal="center" vertical="center" wrapText="1"/>
    </xf>
    <xf numFmtId="167" fontId="19" fillId="0" borderId="44" xfId="1207" applyFont="1" applyFill="1" applyBorder="1" applyAlignment="1">
      <alignment horizontal="center" vertical="center" wrapText="1"/>
    </xf>
    <xf numFmtId="49" fontId="21" fillId="2" borderId="43" xfId="0" applyNumberFormat="1" applyFont="1" applyFill="1" applyBorder="1" applyAlignment="1">
      <alignment horizontal="center" vertical="center" wrapText="1"/>
    </xf>
    <xf numFmtId="49" fontId="21" fillId="2" borderId="23" xfId="0" applyNumberFormat="1" applyFont="1" applyFill="1" applyBorder="1" applyAlignment="1">
      <alignment horizontal="center" vertical="center" wrapText="1"/>
    </xf>
    <xf numFmtId="0" fontId="19" fillId="2" borderId="42" xfId="0" applyFont="1" applyFill="1" applyBorder="1" applyAlignment="1">
      <alignment horizontal="center" vertical="center" wrapText="1"/>
    </xf>
    <xf numFmtId="2" fontId="21" fillId="2" borderId="31" xfId="0" applyNumberFormat="1" applyFont="1" applyFill="1" applyBorder="1" applyAlignment="1">
      <alignment horizontal="center" vertical="center" wrapText="1"/>
    </xf>
    <xf numFmtId="49" fontId="21" fillId="2" borderId="33" xfId="0" applyNumberFormat="1" applyFont="1" applyFill="1" applyBorder="1" applyAlignment="1">
      <alignment horizontal="center" vertical="center" wrapText="1"/>
    </xf>
    <xf numFmtId="49" fontId="37" fillId="5" borderId="27" xfId="0" applyNumberFormat="1" applyFont="1" applyFill="1" applyBorder="1" applyAlignment="1">
      <alignment horizontal="center" vertical="center" wrapText="1"/>
    </xf>
    <xf numFmtId="49" fontId="37" fillId="5" borderId="32" xfId="0" applyNumberFormat="1" applyFont="1" applyFill="1" applyBorder="1" applyAlignment="1">
      <alignment horizontal="center" vertical="center" wrapText="1"/>
    </xf>
    <xf numFmtId="49" fontId="20" fillId="5" borderId="33" xfId="0" applyNumberFormat="1" applyFont="1" applyFill="1" applyBorder="1" applyAlignment="1">
      <alignment horizontal="center" vertical="center" wrapText="1"/>
    </xf>
    <xf numFmtId="49" fontId="21" fillId="2" borderId="34" xfId="0" applyNumberFormat="1" applyFont="1" applyFill="1" applyBorder="1" applyAlignment="1">
      <alignment horizontal="center" vertical="center" wrapText="1"/>
    </xf>
    <xf numFmtId="49" fontId="22" fillId="5" borderId="42" xfId="0" applyNumberFormat="1" applyFont="1" applyFill="1" applyBorder="1" applyAlignment="1">
      <alignment horizontal="center" vertical="center" wrapText="1"/>
    </xf>
    <xf numFmtId="49" fontId="22" fillId="5" borderId="32" xfId="0" applyNumberFormat="1" applyFont="1" applyFill="1" applyBorder="1" applyAlignment="1">
      <alignment horizontal="center" vertical="center" wrapText="1"/>
    </xf>
    <xf numFmtId="0" fontId="21" fillId="2" borderId="23" xfId="0" applyFont="1" applyFill="1" applyBorder="1" applyAlignment="1">
      <alignment vertical="center" wrapText="1"/>
    </xf>
    <xf numFmtId="0" fontId="24" fillId="2" borderId="23" xfId="0" applyFont="1" applyFill="1" applyBorder="1" applyAlignment="1">
      <alignment horizontal="left" vertical="center" wrapText="1"/>
    </xf>
    <xf numFmtId="0" fontId="21" fillId="2" borderId="23" xfId="0" applyFont="1" applyFill="1" applyBorder="1" applyAlignment="1">
      <alignment horizontal="left" vertical="center" wrapText="1"/>
    </xf>
    <xf numFmtId="169" fontId="19" fillId="2" borderId="24" xfId="0" applyNumberFormat="1" applyFont="1" applyFill="1" applyBorder="1" applyAlignment="1">
      <alignment vertical="center" wrapText="1"/>
    </xf>
    <xf numFmtId="165" fontId="19" fillId="2" borderId="38" xfId="1208" applyFont="1" applyFill="1" applyBorder="1" applyAlignment="1">
      <alignment horizontal="center" vertical="center" wrapText="1"/>
    </xf>
    <xf numFmtId="2" fontId="19" fillId="2" borderId="41" xfId="0" applyNumberFormat="1" applyFont="1" applyFill="1" applyBorder="1" applyAlignment="1">
      <alignment horizontal="center" vertical="center" wrapText="1"/>
    </xf>
    <xf numFmtId="0" fontId="19" fillId="2" borderId="41" xfId="0" applyFont="1" applyFill="1" applyBorder="1" applyAlignment="1">
      <alignment vertical="center" wrapText="1"/>
    </xf>
    <xf numFmtId="49" fontId="21" fillId="2" borderId="29" xfId="0" applyNumberFormat="1" applyFont="1" applyFill="1" applyBorder="1" applyAlignment="1">
      <alignment horizontal="center" vertical="center" wrapText="1"/>
    </xf>
    <xf numFmtId="0" fontId="19" fillId="2" borderId="29" xfId="0" applyFont="1" applyFill="1" applyBorder="1" applyAlignment="1">
      <alignment vertical="center"/>
    </xf>
    <xf numFmtId="2" fontId="21" fillId="2" borderId="28" xfId="0" applyNumberFormat="1" applyFont="1" applyFill="1" applyBorder="1" applyAlignment="1">
      <alignment horizontal="center" vertical="center" wrapText="1"/>
    </xf>
    <xf numFmtId="49" fontId="21" fillId="2" borderId="7" xfId="0" applyNumberFormat="1" applyFont="1" applyFill="1" applyBorder="1" applyAlignment="1">
      <alignment horizontal="center" vertical="center" wrapText="1"/>
    </xf>
    <xf numFmtId="0" fontId="19" fillId="4" borderId="16" xfId="0" applyFont="1" applyFill="1" applyBorder="1" applyAlignment="1">
      <alignment horizontal="center" vertical="center" wrapText="1"/>
    </xf>
    <xf numFmtId="165" fontId="21" fillId="4" borderId="6" xfId="1208" applyFont="1" applyFill="1" applyBorder="1" applyAlignment="1">
      <alignment horizontal="center" vertical="center" wrapText="1"/>
    </xf>
    <xf numFmtId="165" fontId="21" fillId="2" borderId="41" xfId="1208" applyFont="1" applyFill="1" applyBorder="1" applyAlignment="1">
      <alignment horizontal="center" vertical="center" wrapText="1"/>
    </xf>
    <xf numFmtId="165" fontId="19" fillId="4" borderId="16" xfId="1208" applyFont="1" applyFill="1" applyBorder="1" applyAlignment="1">
      <alignment horizontal="center" vertical="center" wrapText="1"/>
    </xf>
    <xf numFmtId="165" fontId="19" fillId="2" borderId="11" xfId="1208" applyFont="1" applyFill="1" applyBorder="1" applyAlignment="1">
      <alignment horizontal="center" vertical="center" wrapText="1"/>
    </xf>
    <xf numFmtId="169" fontId="22" fillId="5" borderId="42" xfId="0" applyNumberFormat="1" applyFont="1" applyFill="1" applyBorder="1" applyAlignment="1">
      <alignment horizontal="center" vertical="center" wrapText="1"/>
    </xf>
    <xf numFmtId="49" fontId="21" fillId="2" borderId="28" xfId="0" applyNumberFormat="1" applyFont="1" applyFill="1" applyBorder="1" applyAlignment="1">
      <alignment horizontal="center" vertical="center" wrapText="1"/>
    </xf>
    <xf numFmtId="169" fontId="21" fillId="2" borderId="42" xfId="0" applyNumberFormat="1" applyFont="1" applyFill="1" applyBorder="1" applyAlignment="1">
      <alignment horizontal="center" vertical="center" wrapText="1"/>
    </xf>
    <xf numFmtId="169" fontId="21" fillId="2" borderId="4" xfId="0" applyNumberFormat="1" applyFont="1" applyFill="1" applyBorder="1" applyAlignment="1">
      <alignment vertical="center" wrapText="1"/>
    </xf>
    <xf numFmtId="169" fontId="21" fillId="4" borderId="6" xfId="1208" applyNumberFormat="1" applyFont="1" applyFill="1" applyBorder="1" applyAlignment="1">
      <alignment horizontal="center" vertical="center" wrapText="1"/>
    </xf>
    <xf numFmtId="169" fontId="19" fillId="2" borderId="38" xfId="1228" applyNumberFormat="1" applyFont="1" applyFill="1" applyBorder="1" applyAlignment="1">
      <alignment horizontal="center" vertical="center" wrapText="1"/>
    </xf>
    <xf numFmtId="168" fontId="21" fillId="4" borderId="6" xfId="0" applyNumberFormat="1" applyFont="1" applyFill="1" applyBorder="1" applyAlignment="1">
      <alignment vertical="center" wrapText="1"/>
    </xf>
    <xf numFmtId="168" fontId="21" fillId="2" borderId="44" xfId="0" applyNumberFormat="1" applyFont="1" applyFill="1" applyBorder="1" applyAlignment="1">
      <alignment vertical="center" wrapText="1"/>
    </xf>
    <xf numFmtId="0" fontId="19" fillId="4" borderId="6" xfId="0" applyFont="1" applyFill="1" applyBorder="1" applyAlignment="1">
      <alignment horizontal="center" vertical="center" wrapText="1"/>
    </xf>
    <xf numFmtId="0" fontId="19" fillId="2" borderId="44" xfId="0" applyFont="1" applyFill="1" applyBorder="1" applyAlignment="1">
      <alignment horizontal="center" vertical="center" wrapText="1"/>
    </xf>
    <xf numFmtId="0" fontId="21" fillId="2" borderId="44" xfId="0" applyFont="1" applyFill="1" applyBorder="1" applyAlignment="1">
      <alignment horizontal="center" vertical="center" wrapText="1"/>
    </xf>
    <xf numFmtId="0" fontId="20" fillId="2" borderId="41" xfId="0" applyFont="1" applyFill="1" applyBorder="1" applyAlignment="1">
      <alignment horizontal="center" vertical="center" wrapText="1"/>
    </xf>
    <xf numFmtId="0" fontId="20" fillId="2" borderId="44" xfId="0" applyFont="1" applyFill="1" applyBorder="1" applyAlignment="1">
      <alignment horizontal="center" vertical="center" wrapText="1"/>
    </xf>
    <xf numFmtId="0" fontId="20" fillId="2" borderId="47" xfId="0" applyFont="1" applyFill="1" applyBorder="1" applyAlignment="1">
      <alignment horizontal="center" vertical="center" wrapText="1"/>
    </xf>
    <xf numFmtId="168" fontId="21" fillId="4" borderId="16" xfId="0" applyNumberFormat="1" applyFont="1" applyFill="1" applyBorder="1" applyAlignment="1">
      <alignment vertical="center" wrapText="1"/>
    </xf>
    <xf numFmtId="168" fontId="21" fillId="2" borderId="11" xfId="0" applyNumberFormat="1" applyFont="1" applyFill="1" applyBorder="1" applyAlignment="1">
      <alignment vertical="center" wrapText="1"/>
    </xf>
    <xf numFmtId="0" fontId="19" fillId="2" borderId="23" xfId="0" applyFont="1" applyFill="1" applyBorder="1" applyAlignment="1">
      <alignment vertical="center"/>
    </xf>
    <xf numFmtId="169" fontId="21" fillId="4" borderId="34" xfId="0" applyNumberFormat="1" applyFont="1" applyFill="1" applyBorder="1" applyAlignment="1">
      <alignment vertical="center" wrapText="1"/>
    </xf>
    <xf numFmtId="167" fontId="19" fillId="4" borderId="16" xfId="1228" applyFont="1" applyFill="1" applyBorder="1" applyAlignment="1">
      <alignment horizontal="center" vertical="center" wrapText="1"/>
    </xf>
    <xf numFmtId="49" fontId="21" fillId="2" borderId="22" xfId="0" applyNumberFormat="1" applyFont="1" applyFill="1" applyBorder="1" applyAlignment="1">
      <alignment horizontal="center" vertical="center" wrapText="1"/>
    </xf>
    <xf numFmtId="170" fontId="19" fillId="2" borderId="38" xfId="1208" applyNumberFormat="1" applyFont="1" applyFill="1" applyBorder="1" applyAlignment="1">
      <alignment horizontal="center" vertical="center" wrapText="1"/>
    </xf>
    <xf numFmtId="0" fontId="45" fillId="2" borderId="38" xfId="0" applyFont="1" applyFill="1" applyBorder="1" applyAlignment="1">
      <alignment vertical="center" wrapText="1"/>
    </xf>
    <xf numFmtId="49" fontId="37" fillId="5" borderId="42" xfId="0" applyNumberFormat="1" applyFont="1" applyFill="1" applyBorder="1" applyAlignment="1">
      <alignment horizontal="center" vertical="center" wrapText="1"/>
    </xf>
    <xf numFmtId="49" fontId="37" fillId="5" borderId="33" xfId="0" applyNumberFormat="1" applyFont="1" applyFill="1" applyBorder="1" applyAlignment="1">
      <alignment horizontal="center" vertical="center" wrapText="1"/>
    </xf>
    <xf numFmtId="168" fontId="19" fillId="2" borderId="34" xfId="0" applyNumberFormat="1" applyFont="1" applyFill="1" applyBorder="1" applyAlignment="1">
      <alignment vertical="center" wrapText="1"/>
    </xf>
    <xf numFmtId="168" fontId="19" fillId="2" borderId="25" xfId="0" applyNumberFormat="1" applyFont="1" applyFill="1" applyBorder="1" applyAlignment="1">
      <alignment vertical="center" wrapText="1"/>
    </xf>
    <xf numFmtId="165" fontId="21" fillId="2" borderId="44" xfId="1208" applyFont="1" applyFill="1" applyBorder="1" applyAlignment="1">
      <alignment horizontal="center" vertical="center" wrapText="1"/>
    </xf>
    <xf numFmtId="169" fontId="19" fillId="2" borderId="38" xfId="1207" applyNumberFormat="1" applyFont="1" applyFill="1" applyBorder="1" applyAlignment="1">
      <alignment horizontal="center" vertical="center" wrapText="1"/>
    </xf>
    <xf numFmtId="169" fontId="19" fillId="4" borderId="16" xfId="1207" applyNumberFormat="1" applyFont="1" applyFill="1" applyBorder="1" applyAlignment="1">
      <alignment horizontal="center" vertical="center" wrapText="1"/>
    </xf>
    <xf numFmtId="167" fontId="21" fillId="2" borderId="31" xfId="1207" applyFont="1" applyFill="1" applyBorder="1" applyAlignment="1">
      <alignment vertical="center" wrapText="1"/>
    </xf>
    <xf numFmtId="169" fontId="21" fillId="2" borderId="25" xfId="1207" applyNumberFormat="1" applyFont="1" applyFill="1" applyBorder="1" applyAlignment="1">
      <alignment horizontal="right" vertical="center" wrapText="1"/>
    </xf>
    <xf numFmtId="0" fontId="19" fillId="4" borderId="17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24" xfId="0" applyFont="1" applyFill="1" applyBorder="1" applyAlignment="1">
      <alignment horizontal="center" vertical="center" wrapText="1"/>
    </xf>
    <xf numFmtId="168" fontId="19" fillId="0" borderId="11" xfId="0" applyNumberFormat="1" applyFont="1" applyFill="1" applyBorder="1" applyAlignment="1">
      <alignment vertical="center" wrapText="1"/>
    </xf>
    <xf numFmtId="168" fontId="19" fillId="0" borderId="25" xfId="0" applyNumberFormat="1" applyFont="1" applyFill="1" applyBorder="1" applyAlignment="1">
      <alignment vertical="center" wrapText="1"/>
    </xf>
    <xf numFmtId="165" fontId="28" fillId="4" borderId="5" xfId="1208" applyFont="1" applyFill="1" applyBorder="1" applyAlignment="1">
      <alignment horizontal="center" vertical="center" wrapText="1"/>
    </xf>
    <xf numFmtId="165" fontId="19" fillId="0" borderId="36" xfId="1208" applyFont="1" applyFill="1" applyBorder="1" applyAlignment="1">
      <alignment horizontal="center" vertical="center" wrapText="1"/>
    </xf>
    <xf numFmtId="165" fontId="21" fillId="4" borderId="16" xfId="1208" applyFont="1" applyFill="1" applyBorder="1" applyAlignment="1">
      <alignment horizontal="center" vertical="center" wrapText="1"/>
    </xf>
    <xf numFmtId="0" fontId="21" fillId="3" borderId="31" xfId="0" applyFont="1" applyFill="1" applyBorder="1" applyAlignment="1">
      <alignment vertical="center"/>
    </xf>
    <xf numFmtId="0" fontId="20" fillId="2" borderId="45" xfId="0" applyFont="1" applyFill="1" applyBorder="1" applyAlignment="1">
      <alignment horizontal="center" vertical="center" wrapText="1"/>
    </xf>
    <xf numFmtId="0" fontId="21" fillId="2" borderId="46" xfId="0" applyFont="1" applyFill="1" applyBorder="1" applyAlignment="1">
      <alignment horizontal="center" vertical="center" wrapText="1"/>
    </xf>
    <xf numFmtId="0" fontId="21" fillId="2" borderId="38" xfId="0" applyNumberFormat="1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167" fontId="19" fillId="2" borderId="34" xfId="1228" applyFont="1" applyFill="1" applyBorder="1" applyAlignment="1">
      <alignment horizontal="center" vertical="center" wrapText="1"/>
    </xf>
    <xf numFmtId="165" fontId="19" fillId="2" borderId="25" xfId="1208" applyFont="1" applyFill="1" applyBorder="1" applyAlignment="1">
      <alignment horizontal="center" vertical="center" wrapText="1"/>
    </xf>
    <xf numFmtId="0" fontId="21" fillId="2" borderId="0" xfId="0" applyFont="1" applyFill="1" applyAlignment="1">
      <alignment vertical="center"/>
    </xf>
    <xf numFmtId="0" fontId="21" fillId="4" borderId="16" xfId="0" applyFont="1" applyFill="1" applyBorder="1" applyAlignment="1">
      <alignment horizontal="center" vertical="center" wrapText="1"/>
    </xf>
    <xf numFmtId="0" fontId="21" fillId="2" borderId="34" xfId="0" applyFont="1" applyFill="1" applyBorder="1" applyAlignment="1">
      <alignment vertical="center" wrapText="1"/>
    </xf>
    <xf numFmtId="0" fontId="21" fillId="2" borderId="25" xfId="0" applyFont="1" applyFill="1" applyBorder="1" applyAlignment="1">
      <alignment horizontal="center" vertical="center" wrapText="1"/>
    </xf>
    <xf numFmtId="0" fontId="21" fillId="2" borderId="25" xfId="0" applyFont="1" applyFill="1" applyBorder="1" applyAlignment="1">
      <alignment vertical="center" wrapText="1"/>
    </xf>
    <xf numFmtId="0" fontId="21" fillId="0" borderId="11" xfId="0" applyFont="1" applyFill="1" applyBorder="1" applyAlignment="1">
      <alignment horizontal="center" vertical="center" wrapText="1"/>
    </xf>
    <xf numFmtId="165" fontId="19" fillId="2" borderId="31" xfId="1208" applyFont="1" applyFill="1" applyBorder="1" applyAlignment="1">
      <alignment horizontal="center" vertical="center" wrapText="1"/>
    </xf>
    <xf numFmtId="0" fontId="21" fillId="2" borderId="0" xfId="0" applyFont="1" applyFill="1" applyAlignment="1">
      <alignment vertical="center" wrapText="1"/>
    </xf>
    <xf numFmtId="167" fontId="19" fillId="4" borderId="3" xfId="1228" applyFont="1" applyFill="1" applyBorder="1" applyAlignment="1">
      <alignment horizontal="center" vertical="center" wrapText="1"/>
    </xf>
    <xf numFmtId="167" fontId="19" fillId="2" borderId="12" xfId="1228" applyFont="1" applyFill="1" applyBorder="1" applyAlignment="1">
      <alignment horizontal="center" vertical="center" wrapText="1"/>
    </xf>
    <xf numFmtId="0" fontId="21" fillId="0" borderId="0" xfId="0" applyFont="1" applyFill="1" applyAlignment="1">
      <alignment vertical="center" wrapText="1"/>
    </xf>
    <xf numFmtId="0" fontId="21" fillId="2" borderId="11" xfId="0" applyFont="1" applyFill="1" applyBorder="1" applyAlignment="1">
      <alignment horizontal="center" vertical="center" wrapText="1"/>
    </xf>
    <xf numFmtId="0" fontId="49" fillId="0" borderId="42" xfId="0" applyFont="1" applyBorder="1" applyAlignment="1">
      <alignment horizontal="center" vertical="center" wrapText="1"/>
    </xf>
    <xf numFmtId="0" fontId="19" fillId="2" borderId="37" xfId="0" applyFont="1" applyFill="1" applyBorder="1" applyAlignment="1">
      <alignment vertical="center" wrapText="1"/>
    </xf>
    <xf numFmtId="2" fontId="19" fillId="2" borderId="38" xfId="0" applyNumberFormat="1" applyFont="1" applyFill="1" applyBorder="1" applyAlignment="1">
      <alignment horizontal="center" vertical="center" wrapText="1"/>
    </xf>
    <xf numFmtId="169" fontId="21" fillId="4" borderId="16" xfId="0" applyNumberFormat="1" applyFont="1" applyFill="1" applyBorder="1" applyAlignment="1">
      <alignment vertical="center" wrapText="1"/>
    </xf>
    <xf numFmtId="169" fontId="21" fillId="2" borderId="44" xfId="1208" applyNumberFormat="1" applyFont="1" applyFill="1" applyBorder="1" applyAlignment="1">
      <alignment horizontal="center" vertical="center" wrapText="1"/>
    </xf>
    <xf numFmtId="168" fontId="21" fillId="2" borderId="36" xfId="0" applyNumberFormat="1" applyFont="1" applyFill="1" applyBorder="1" applyAlignment="1">
      <alignment vertical="center" wrapText="1"/>
    </xf>
    <xf numFmtId="49" fontId="20" fillId="5" borderId="42" xfId="0" applyNumberFormat="1" applyFont="1" applyFill="1" applyBorder="1" applyAlignment="1">
      <alignment horizontal="center" vertical="center" wrapText="1"/>
    </xf>
    <xf numFmtId="167" fontId="19" fillId="2" borderId="0" xfId="1228" applyFont="1" applyFill="1" applyAlignment="1">
      <alignment vertical="center" wrapText="1"/>
    </xf>
    <xf numFmtId="167" fontId="19" fillId="2" borderId="0" xfId="1228" applyFont="1" applyFill="1" applyAlignment="1">
      <alignment vertical="center"/>
    </xf>
    <xf numFmtId="167" fontId="24" fillId="2" borderId="0" xfId="1228" applyFont="1" applyFill="1" applyAlignment="1">
      <alignment horizontal="left" vertical="center" wrapText="1"/>
    </xf>
    <xf numFmtId="169" fontId="21" fillId="2" borderId="25" xfId="1228" applyNumberFormat="1" applyFont="1" applyFill="1" applyBorder="1" applyAlignment="1">
      <alignment horizontal="right" vertical="center" wrapText="1"/>
    </xf>
    <xf numFmtId="167" fontId="21" fillId="2" borderId="31" xfId="1228" applyFont="1" applyFill="1" applyBorder="1" applyAlignment="1">
      <alignment vertical="center" wrapText="1"/>
    </xf>
    <xf numFmtId="167" fontId="21" fillId="2" borderId="0" xfId="1228" applyFont="1" applyFill="1" applyAlignment="1">
      <alignment horizontal="left" vertical="center" wrapText="1"/>
    </xf>
    <xf numFmtId="167" fontId="21" fillId="2" borderId="0" xfId="1228" applyFont="1" applyFill="1" applyBorder="1" applyAlignment="1">
      <alignment horizontal="right" vertical="center" wrapText="1"/>
    </xf>
    <xf numFmtId="167" fontId="19" fillId="2" borderId="0" xfId="1228" applyFont="1" applyFill="1" applyAlignment="1">
      <alignment horizontal="center" vertical="center" wrapText="1"/>
    </xf>
    <xf numFmtId="167" fontId="19" fillId="2" borderId="24" xfId="1228" applyFont="1" applyFill="1" applyBorder="1" applyAlignment="1">
      <alignment vertical="center"/>
    </xf>
    <xf numFmtId="167" fontId="22" fillId="5" borderId="42" xfId="1228" applyFont="1" applyFill="1" applyBorder="1" applyAlignment="1">
      <alignment horizontal="center" vertical="center" wrapText="1"/>
    </xf>
    <xf numFmtId="165" fontId="21" fillId="2" borderId="38" xfId="1208" applyFont="1" applyFill="1" applyBorder="1" applyAlignment="1">
      <alignment horizontal="center" vertical="center" wrapText="1"/>
    </xf>
    <xf numFmtId="170" fontId="19" fillId="2" borderId="11" xfId="1208" applyNumberFormat="1" applyFont="1" applyFill="1" applyBorder="1" applyAlignment="1">
      <alignment horizontal="center" vertical="center" wrapText="1"/>
    </xf>
    <xf numFmtId="169" fontId="19" fillId="2" borderId="8" xfId="1228" applyNumberFormat="1" applyFont="1" applyFill="1" applyBorder="1" applyAlignment="1">
      <alignment horizontal="center" vertical="center" wrapText="1"/>
    </xf>
    <xf numFmtId="169" fontId="21" fillId="2" borderId="33" xfId="1228" applyNumberFormat="1" applyFont="1" applyFill="1" applyBorder="1" applyAlignment="1">
      <alignment vertical="center" wrapText="1"/>
    </xf>
    <xf numFmtId="169" fontId="21" fillId="3" borderId="23" xfId="1208" applyNumberFormat="1" applyFont="1" applyFill="1" applyBorder="1" applyAlignment="1">
      <alignment vertical="center"/>
    </xf>
    <xf numFmtId="169" fontId="21" fillId="3" borderId="23" xfId="1208" applyNumberFormat="1" applyFont="1" applyFill="1" applyBorder="1" applyAlignment="1">
      <alignment vertical="center" wrapText="1"/>
    </xf>
    <xf numFmtId="169" fontId="21" fillId="2" borderId="28" xfId="1208" applyNumberFormat="1" applyFont="1" applyFill="1" applyBorder="1" applyAlignment="1">
      <alignment horizontal="right" vertical="center" wrapText="1"/>
    </xf>
    <xf numFmtId="169" fontId="19" fillId="2" borderId="31" xfId="1228" applyNumberFormat="1" applyFont="1" applyFill="1" applyBorder="1" applyAlignment="1">
      <alignment horizontal="right" vertical="center" wrapText="1"/>
    </xf>
    <xf numFmtId="169" fontId="21" fillId="3" borderId="23" xfId="1228" applyNumberFormat="1" applyFont="1" applyFill="1" applyBorder="1" applyAlignment="1">
      <alignment horizontal="right" vertical="center" wrapText="1"/>
    </xf>
    <xf numFmtId="169" fontId="19" fillId="2" borderId="28" xfId="1208" applyNumberFormat="1" applyFont="1" applyFill="1" applyBorder="1" applyAlignment="1">
      <alignment horizontal="right" vertical="center" wrapText="1"/>
    </xf>
    <xf numFmtId="169" fontId="21" fillId="2" borderId="31" xfId="1228" applyNumberFormat="1" applyFont="1" applyFill="1" applyBorder="1" applyAlignment="1">
      <alignment horizontal="right" vertical="center" wrapText="1"/>
    </xf>
    <xf numFmtId="167" fontId="19" fillId="2" borderId="25" xfId="1207" applyFont="1" applyFill="1" applyBorder="1" applyAlignment="1">
      <alignment horizontal="center" vertical="center" wrapText="1"/>
    </xf>
    <xf numFmtId="165" fontId="19" fillId="2" borderId="47" xfId="1208" applyFont="1" applyFill="1" applyBorder="1" applyAlignment="1">
      <alignment horizontal="center" vertical="center" wrapText="1"/>
    </xf>
    <xf numFmtId="169" fontId="21" fillId="2" borderId="38" xfId="1208" applyNumberFormat="1" applyFont="1" applyFill="1" applyBorder="1" applyAlignment="1">
      <alignment vertical="center" wrapText="1"/>
    </xf>
    <xf numFmtId="0" fontId="49" fillId="6" borderId="32" xfId="0" applyFont="1" applyFill="1" applyBorder="1" applyAlignment="1">
      <alignment vertical="center"/>
    </xf>
    <xf numFmtId="0" fontId="49" fillId="6" borderId="20" xfId="0" applyFont="1" applyFill="1" applyBorder="1" applyAlignment="1">
      <alignment vertical="center"/>
    </xf>
    <xf numFmtId="0" fontId="49" fillId="6" borderId="33" xfId="0" applyFont="1" applyFill="1" applyBorder="1" applyAlignment="1">
      <alignment vertical="center"/>
    </xf>
    <xf numFmtId="169" fontId="19" fillId="2" borderId="42" xfId="1228" applyNumberFormat="1" applyFont="1" applyFill="1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/>
    </xf>
    <xf numFmtId="0" fontId="50" fillId="0" borderId="11" xfId="0" applyFont="1" applyBorder="1" applyAlignment="1">
      <alignment horizontal="center" vertical="center"/>
    </xf>
    <xf numFmtId="0" fontId="44" fillId="2" borderId="20" xfId="0" applyFont="1" applyFill="1" applyBorder="1" applyAlignment="1">
      <alignment horizontal="center" vertical="center" wrapText="1"/>
    </xf>
    <xf numFmtId="0" fontId="44" fillId="2" borderId="42" xfId="0" applyFont="1" applyFill="1" applyBorder="1" applyAlignment="1">
      <alignment horizontal="center" vertical="center" wrapText="1"/>
    </xf>
    <xf numFmtId="167" fontId="19" fillId="2" borderId="14" xfId="1228" applyFont="1" applyFill="1" applyBorder="1" applyAlignment="1">
      <alignment horizontal="center" vertical="center" wrapText="1"/>
    </xf>
    <xf numFmtId="0" fontId="19" fillId="2" borderId="34" xfId="0" applyFont="1" applyFill="1" applyBorder="1" applyAlignment="1">
      <alignment vertical="center" wrapText="1"/>
    </xf>
    <xf numFmtId="167" fontId="19" fillId="2" borderId="53" xfId="1228" applyFont="1" applyFill="1" applyBorder="1" applyAlignment="1">
      <alignment horizontal="center" vertical="center" wrapText="1"/>
    </xf>
    <xf numFmtId="0" fontId="20" fillId="2" borderId="35" xfId="0" applyFont="1" applyFill="1" applyBorder="1" applyAlignment="1">
      <alignment horizontal="center" vertical="center" wrapText="1"/>
    </xf>
    <xf numFmtId="0" fontId="21" fillId="2" borderId="34" xfId="0" applyFont="1" applyFill="1" applyBorder="1" applyAlignment="1">
      <alignment horizontal="center" vertical="center" wrapText="1"/>
    </xf>
    <xf numFmtId="165" fontId="21" fillId="2" borderId="45" xfId="1208" applyFont="1" applyFill="1" applyBorder="1" applyAlignment="1">
      <alignment horizontal="center" vertical="center" wrapText="1"/>
    </xf>
    <xf numFmtId="165" fontId="21" fillId="2" borderId="23" xfId="1208" applyFont="1" applyFill="1" applyBorder="1" applyAlignment="1">
      <alignment horizontal="center" vertical="center" wrapText="1"/>
    </xf>
    <xf numFmtId="169" fontId="19" fillId="2" borderId="46" xfId="1228" applyNumberFormat="1" applyFont="1" applyFill="1" applyBorder="1" applyAlignment="1">
      <alignment horizontal="center" vertical="center" wrapText="1"/>
    </xf>
    <xf numFmtId="167" fontId="19" fillId="2" borderId="46" xfId="1228" applyFont="1" applyFill="1" applyBorder="1" applyAlignment="1">
      <alignment horizontal="center" vertical="center" wrapText="1"/>
    </xf>
    <xf numFmtId="165" fontId="21" fillId="4" borderId="15" xfId="1208" applyFont="1" applyFill="1" applyBorder="1" applyAlignment="1">
      <alignment horizontal="center" vertical="center" wrapText="1"/>
    </xf>
    <xf numFmtId="167" fontId="19" fillId="4" borderId="16" xfId="1228" applyNumberFormat="1" applyFont="1" applyFill="1" applyBorder="1" applyAlignment="1">
      <alignment horizontal="center" vertical="center" wrapText="1"/>
    </xf>
    <xf numFmtId="165" fontId="21" fillId="2" borderId="10" xfId="1208" applyFont="1" applyFill="1" applyBorder="1" applyAlignment="1">
      <alignment horizontal="center" vertical="center" wrapText="1"/>
    </xf>
    <xf numFmtId="165" fontId="21" fillId="2" borderId="54" xfId="1208" applyFont="1" applyFill="1" applyBorder="1" applyAlignment="1">
      <alignment horizontal="center" vertical="center" wrapText="1"/>
    </xf>
    <xf numFmtId="165" fontId="19" fillId="2" borderId="46" xfId="1208" applyFont="1" applyFill="1" applyBorder="1" applyAlignment="1">
      <alignment horizontal="center" vertical="center" wrapText="1"/>
    </xf>
    <xf numFmtId="168" fontId="21" fillId="4" borderId="9" xfId="0" applyNumberFormat="1" applyFont="1" applyFill="1" applyBorder="1" applyAlignment="1">
      <alignment vertical="center" wrapText="1"/>
    </xf>
    <xf numFmtId="0" fontId="21" fillId="4" borderId="5" xfId="0" applyFont="1" applyFill="1" applyBorder="1" applyAlignment="1">
      <alignment horizontal="center" vertical="center" wrapText="1"/>
    </xf>
    <xf numFmtId="0" fontId="22" fillId="2" borderId="36" xfId="0" applyFont="1" applyFill="1" applyBorder="1" applyAlignment="1">
      <alignment horizontal="center" vertical="center" wrapText="1"/>
    </xf>
    <xf numFmtId="0" fontId="21" fillId="2" borderId="37" xfId="0" applyFont="1" applyFill="1" applyBorder="1" applyAlignment="1">
      <alignment horizontal="center" vertical="center" wrapText="1"/>
    </xf>
    <xf numFmtId="0" fontId="22" fillId="2" borderId="37" xfId="0" applyFont="1" applyFill="1" applyBorder="1" applyAlignment="1">
      <alignment horizontal="center" vertical="center" wrapText="1"/>
    </xf>
    <xf numFmtId="0" fontId="19" fillId="2" borderId="51" xfId="0" applyFont="1" applyFill="1" applyBorder="1" applyAlignment="1">
      <alignment vertical="center" wrapText="1"/>
    </xf>
    <xf numFmtId="0" fontId="21" fillId="2" borderId="20" xfId="0" applyFont="1" applyFill="1" applyBorder="1" applyAlignment="1">
      <alignment horizontal="right" vertical="center" wrapText="1"/>
    </xf>
    <xf numFmtId="0" fontId="21" fillId="2" borderId="42" xfId="0" applyFont="1" applyFill="1" applyBorder="1" applyAlignment="1">
      <alignment horizontal="center" vertical="center" wrapText="1"/>
    </xf>
    <xf numFmtId="165" fontId="21" fillId="2" borderId="31" xfId="1208" applyFont="1" applyFill="1" applyBorder="1" applyAlignment="1">
      <alignment horizontal="center" vertical="center" wrapText="1"/>
    </xf>
    <xf numFmtId="169" fontId="21" fillId="2" borderId="31" xfId="1208" applyNumberFormat="1" applyFont="1" applyFill="1" applyBorder="1" applyAlignment="1">
      <alignment horizontal="center" vertical="center" wrapText="1"/>
    </xf>
    <xf numFmtId="169" fontId="21" fillId="2" borderId="0" xfId="1208" applyNumberFormat="1" applyFont="1" applyFill="1" applyBorder="1" applyAlignment="1">
      <alignment horizontal="center" vertical="center" wrapText="1"/>
    </xf>
    <xf numFmtId="165" fontId="21" fillId="2" borderId="2" xfId="1208" applyFont="1" applyFill="1" applyBorder="1" applyAlignment="1">
      <alignment horizontal="center" vertical="center" wrapText="1"/>
    </xf>
    <xf numFmtId="0" fontId="21" fillId="4" borderId="16" xfId="0" applyFont="1" applyFill="1" applyBorder="1" applyAlignment="1">
      <alignment horizontal="left" vertical="center" wrapText="1"/>
    </xf>
    <xf numFmtId="165" fontId="21" fillId="4" borderId="16" xfId="1208" applyFont="1" applyFill="1" applyBorder="1" applyAlignment="1">
      <alignment vertical="center" wrapText="1"/>
    </xf>
    <xf numFmtId="165" fontId="21" fillId="4" borderId="7" xfId="0" applyNumberFormat="1" applyFont="1" applyFill="1" applyBorder="1" applyAlignment="1">
      <alignment vertical="center" wrapText="1"/>
    </xf>
    <xf numFmtId="165" fontId="21" fillId="2" borderId="11" xfId="1208" applyFont="1" applyFill="1" applyBorder="1" applyAlignment="1">
      <alignment vertical="center" wrapText="1"/>
    </xf>
    <xf numFmtId="167" fontId="19" fillId="2" borderId="39" xfId="1207" applyFont="1" applyFill="1" applyBorder="1" applyAlignment="1">
      <alignment horizontal="center" vertical="center" wrapText="1"/>
    </xf>
    <xf numFmtId="169" fontId="21" fillId="2" borderId="33" xfId="1208" applyNumberFormat="1" applyFont="1" applyFill="1" applyBorder="1" applyAlignment="1">
      <alignment horizontal="center" vertical="center" wrapText="1"/>
    </xf>
    <xf numFmtId="167" fontId="22" fillId="5" borderId="26" xfId="1228" applyFont="1" applyFill="1" applyBorder="1" applyAlignment="1">
      <alignment horizontal="center" vertical="center" wrapText="1"/>
    </xf>
    <xf numFmtId="165" fontId="19" fillId="4" borderId="5" xfId="1208" applyFont="1" applyFill="1" applyBorder="1" applyAlignment="1">
      <alignment horizontal="center" vertical="center" wrapText="1"/>
    </xf>
    <xf numFmtId="169" fontId="21" fillId="4" borderId="6" xfId="0" applyNumberFormat="1" applyFont="1" applyFill="1" applyBorder="1" applyAlignment="1">
      <alignment vertical="center" wrapText="1"/>
    </xf>
    <xf numFmtId="167" fontId="19" fillId="4" borderId="6" xfId="1228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165" fontId="19" fillId="2" borderId="37" xfId="1208" applyFont="1" applyFill="1" applyBorder="1" applyAlignment="1">
      <alignment horizontal="center" vertical="center" wrapText="1"/>
    </xf>
    <xf numFmtId="165" fontId="21" fillId="2" borderId="46" xfId="1208" applyFont="1" applyFill="1" applyBorder="1" applyAlignment="1">
      <alignment horizontal="center" vertical="center" wrapText="1"/>
    </xf>
    <xf numFmtId="177" fontId="19" fillId="2" borderId="38" xfId="1208" applyNumberFormat="1" applyFont="1" applyFill="1" applyBorder="1" applyAlignment="1">
      <alignment horizontal="center" vertical="center" wrapText="1"/>
    </xf>
    <xf numFmtId="169" fontId="21" fillId="2" borderId="10" xfId="1208" applyNumberFormat="1" applyFont="1" applyFill="1" applyBorder="1" applyAlignment="1">
      <alignment horizontal="center" vertical="center" wrapText="1"/>
    </xf>
    <xf numFmtId="167" fontId="19" fillId="2" borderId="41" xfId="1228" applyFont="1" applyFill="1" applyBorder="1" applyAlignment="1">
      <alignment horizontal="center" vertical="center" wrapText="1"/>
    </xf>
    <xf numFmtId="165" fontId="19" fillId="2" borderId="36" xfId="1208" applyFont="1" applyFill="1" applyBorder="1" applyAlignment="1">
      <alignment horizontal="center" vertical="center" wrapText="1"/>
    </xf>
    <xf numFmtId="167" fontId="19" fillId="2" borderId="44" xfId="1228" applyFont="1" applyFill="1" applyBorder="1" applyAlignment="1">
      <alignment horizontal="center" vertical="center" wrapText="1"/>
    </xf>
    <xf numFmtId="0" fontId="20" fillId="2" borderId="24" xfId="0" applyFont="1" applyFill="1" applyBorder="1" applyAlignment="1">
      <alignment horizontal="center" vertical="center" wrapText="1"/>
    </xf>
    <xf numFmtId="0" fontId="19" fillId="2" borderId="25" xfId="0" applyFont="1" applyFill="1" applyBorder="1" applyAlignment="1">
      <alignment vertical="center" wrapText="1"/>
    </xf>
    <xf numFmtId="165" fontId="19" fillId="2" borderId="30" xfId="1208" applyFont="1" applyFill="1" applyBorder="1" applyAlignment="1">
      <alignment horizontal="center" vertical="center" wrapText="1"/>
    </xf>
    <xf numFmtId="167" fontId="19" fillId="2" borderId="31" xfId="1228" applyFont="1" applyFill="1" applyBorder="1" applyAlignment="1">
      <alignment horizontal="center" vertical="center" wrapText="1"/>
    </xf>
    <xf numFmtId="177" fontId="19" fillId="4" borderId="16" xfId="1208" applyNumberFormat="1" applyFont="1" applyFill="1" applyBorder="1" applyAlignment="1">
      <alignment horizontal="center" vertical="center" wrapText="1"/>
    </xf>
    <xf numFmtId="177" fontId="19" fillId="2" borderId="11" xfId="1208" applyNumberFormat="1" applyFont="1" applyFill="1" applyBorder="1" applyAlignment="1">
      <alignment horizontal="center" vertical="center" wrapText="1"/>
    </xf>
    <xf numFmtId="165" fontId="19" fillId="2" borderId="24" xfId="1208" applyFont="1" applyFill="1" applyBorder="1" applyAlignment="1">
      <alignment horizontal="center" vertical="center" wrapText="1"/>
    </xf>
    <xf numFmtId="165" fontId="19" fillId="2" borderId="51" xfId="1208" applyFont="1" applyFill="1" applyBorder="1" applyAlignment="1">
      <alignment horizontal="center" vertical="center" wrapText="1"/>
    </xf>
    <xf numFmtId="177" fontId="19" fillId="2" borderId="18" xfId="1208" applyNumberFormat="1" applyFont="1" applyFill="1" applyBorder="1" applyAlignment="1">
      <alignment horizontal="center" vertical="center" wrapText="1"/>
    </xf>
    <xf numFmtId="177" fontId="19" fillId="0" borderId="11" xfId="1208" applyNumberFormat="1" applyFont="1" applyFill="1" applyBorder="1" applyAlignment="1">
      <alignment horizontal="center" vertical="center" wrapText="1"/>
    </xf>
    <xf numFmtId="165" fontId="21" fillId="0" borderId="44" xfId="1208" applyFont="1" applyFill="1" applyBorder="1" applyAlignment="1">
      <alignment horizontal="center" vertical="center" wrapText="1"/>
    </xf>
    <xf numFmtId="165" fontId="19" fillId="0" borderId="11" xfId="1208" applyFont="1" applyFill="1" applyBorder="1" applyAlignment="1">
      <alignment horizontal="center" vertical="center" wrapText="1"/>
    </xf>
    <xf numFmtId="169" fontId="21" fillId="0" borderId="11" xfId="1208" applyNumberFormat="1" applyFont="1" applyFill="1" applyBorder="1" applyAlignment="1">
      <alignment vertical="center" wrapText="1"/>
    </xf>
    <xf numFmtId="169" fontId="21" fillId="0" borderId="34" xfId="0" applyNumberFormat="1" applyFont="1" applyFill="1" applyBorder="1" applyAlignment="1">
      <alignment vertical="center" wrapText="1"/>
    </xf>
    <xf numFmtId="0" fontId="21" fillId="0" borderId="24" xfId="0" applyFont="1" applyFill="1" applyBorder="1" applyAlignment="1">
      <alignment vertical="center" wrapText="1"/>
    </xf>
    <xf numFmtId="167" fontId="31" fillId="0" borderId="0" xfId="1228" applyFont="1"/>
    <xf numFmtId="0" fontId="21" fillId="4" borderId="6" xfId="0" applyFont="1" applyFill="1" applyBorder="1" applyAlignment="1">
      <alignment horizontal="center" vertical="center" wrapText="1"/>
    </xf>
    <xf numFmtId="165" fontId="21" fillId="3" borderId="24" xfId="0" applyNumberFormat="1" applyFont="1" applyFill="1" applyBorder="1" applyAlignment="1">
      <alignment vertical="center"/>
    </xf>
    <xf numFmtId="169" fontId="19" fillId="2" borderId="18" xfId="1207" applyNumberFormat="1" applyFont="1" applyFill="1" applyBorder="1" applyAlignment="1">
      <alignment horizontal="center" vertical="center" wrapText="1"/>
    </xf>
    <xf numFmtId="165" fontId="21" fillId="2" borderId="25" xfId="1208" applyFont="1" applyFill="1" applyBorder="1" applyAlignment="1">
      <alignment vertical="center" wrapText="1"/>
    </xf>
    <xf numFmtId="167" fontId="19" fillId="2" borderId="11" xfId="1228" applyFont="1" applyFill="1" applyBorder="1" applyAlignment="1">
      <alignment horizontal="center" vertical="center" wrapText="1"/>
    </xf>
    <xf numFmtId="165" fontId="19" fillId="0" borderId="30" xfId="1208" applyFont="1" applyFill="1" applyBorder="1" applyAlignment="1">
      <alignment horizontal="center" vertical="center" wrapText="1"/>
    </xf>
    <xf numFmtId="165" fontId="21" fillId="2" borderId="18" xfId="1208" applyFont="1" applyFill="1" applyBorder="1" applyAlignment="1">
      <alignment horizontal="center" vertical="center" wrapText="1"/>
    </xf>
    <xf numFmtId="177" fontId="19" fillId="0" borderId="25" xfId="1208" applyNumberFormat="1" applyFont="1" applyFill="1" applyBorder="1" applyAlignment="1">
      <alignment horizontal="center" vertical="center" wrapText="1"/>
    </xf>
    <xf numFmtId="169" fontId="21" fillId="0" borderId="25" xfId="1208" applyNumberFormat="1" applyFont="1" applyFill="1" applyBorder="1" applyAlignment="1">
      <alignment vertical="center" wrapText="1"/>
    </xf>
    <xf numFmtId="169" fontId="21" fillId="0" borderId="25" xfId="0" applyNumberFormat="1" applyFont="1" applyFill="1" applyBorder="1" applyAlignment="1">
      <alignment vertical="center" wrapText="1"/>
    </xf>
    <xf numFmtId="167" fontId="19" fillId="0" borderId="25" xfId="1207" applyFont="1" applyFill="1" applyBorder="1" applyAlignment="1">
      <alignment horizontal="center" vertical="center" wrapText="1"/>
    </xf>
    <xf numFmtId="167" fontId="19" fillId="0" borderId="31" xfId="1207" applyFont="1" applyFill="1" applyBorder="1" applyAlignment="1">
      <alignment horizontal="center" vertical="center" wrapText="1"/>
    </xf>
    <xf numFmtId="169" fontId="21" fillId="0" borderId="44" xfId="1208" applyNumberFormat="1" applyFont="1" applyFill="1" applyBorder="1" applyAlignment="1">
      <alignment horizontal="center" vertical="center" wrapText="1"/>
    </xf>
    <xf numFmtId="169" fontId="19" fillId="2" borderId="11" xfId="1228" applyNumberFormat="1" applyFont="1" applyFill="1" applyBorder="1" applyAlignment="1">
      <alignment horizontal="center" vertical="center" wrapText="1"/>
    </xf>
    <xf numFmtId="165" fontId="19" fillId="2" borderId="29" xfId="1208" applyFont="1" applyFill="1" applyBorder="1" applyAlignment="1" applyProtection="1">
      <alignment horizontal="center" vertical="center" wrapText="1"/>
    </xf>
    <xf numFmtId="170" fontId="19" fillId="2" borderId="37" xfId="1208" applyNumberFormat="1" applyFont="1" applyFill="1" applyBorder="1" applyAlignment="1">
      <alignment horizontal="center" vertical="center" wrapText="1"/>
    </xf>
    <xf numFmtId="165" fontId="19" fillId="2" borderId="37" xfId="1208" applyFont="1" applyFill="1" applyBorder="1" applyAlignment="1" applyProtection="1">
      <alignment horizontal="center" vertical="center" wrapText="1"/>
    </xf>
    <xf numFmtId="165" fontId="19" fillId="2" borderId="37" xfId="1208" applyNumberFormat="1" applyFont="1" applyFill="1" applyBorder="1" applyAlignment="1">
      <alignment horizontal="center" vertical="center" wrapText="1"/>
    </xf>
    <xf numFmtId="173" fontId="19" fillId="2" borderId="37" xfId="1208" applyNumberFormat="1" applyFont="1" applyFill="1" applyBorder="1" applyAlignment="1">
      <alignment horizontal="center" vertical="center" wrapText="1"/>
    </xf>
    <xf numFmtId="173" fontId="19" fillId="2" borderId="55" xfId="1208" applyNumberFormat="1" applyFont="1" applyFill="1" applyBorder="1" applyAlignment="1">
      <alignment horizontal="center" vertical="center" wrapText="1"/>
    </xf>
    <xf numFmtId="173" fontId="19" fillId="2" borderId="30" xfId="1208" applyNumberFormat="1" applyFont="1" applyFill="1" applyBorder="1" applyAlignment="1">
      <alignment horizontal="center" vertical="center" wrapText="1"/>
    </xf>
    <xf numFmtId="173" fontId="19" fillId="2" borderId="29" xfId="1208" applyNumberFormat="1" applyFont="1" applyFill="1" applyBorder="1" applyAlignment="1">
      <alignment horizontal="center" vertical="center" wrapText="1"/>
    </xf>
    <xf numFmtId="169" fontId="21" fillId="0" borderId="31" xfId="1208" applyNumberFormat="1" applyFont="1" applyFill="1" applyBorder="1" applyAlignment="1">
      <alignment horizontal="center" vertical="center" wrapText="1"/>
    </xf>
    <xf numFmtId="165" fontId="19" fillId="0" borderId="25" xfId="1208" applyFont="1" applyFill="1" applyBorder="1" applyAlignment="1">
      <alignment horizontal="center" vertical="center" wrapText="1"/>
    </xf>
    <xf numFmtId="165" fontId="21" fillId="0" borderId="31" xfId="1208" applyFont="1" applyFill="1" applyBorder="1" applyAlignment="1">
      <alignment horizontal="center" vertical="center" wrapText="1"/>
    </xf>
    <xf numFmtId="165" fontId="21" fillId="2" borderId="25" xfId="1208" applyFont="1" applyFill="1" applyBorder="1" applyAlignment="1">
      <alignment horizontal="center" vertical="center" wrapText="1"/>
    </xf>
    <xf numFmtId="167" fontId="19" fillId="0" borderId="38" xfId="1207" applyFont="1" applyFill="1" applyBorder="1" applyAlignment="1">
      <alignment horizontal="center" vertical="center" wrapText="1"/>
    </xf>
    <xf numFmtId="0" fontId="48" fillId="2" borderId="0" xfId="0" applyFont="1" applyFill="1" applyAlignment="1">
      <alignment vertical="center"/>
    </xf>
    <xf numFmtId="0" fontId="30" fillId="0" borderId="0" xfId="0" applyFont="1" applyAlignment="1">
      <alignment vertical="center"/>
    </xf>
    <xf numFmtId="0" fontId="30" fillId="0" borderId="19" xfId="0" applyFon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32" xfId="0" applyBorder="1" applyAlignment="1">
      <alignment vertical="center"/>
    </xf>
    <xf numFmtId="0" fontId="0" fillId="0" borderId="42" xfId="0" applyBorder="1" applyAlignment="1">
      <alignment vertical="center"/>
    </xf>
    <xf numFmtId="0" fontId="30" fillId="0" borderId="42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49" fillId="7" borderId="38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169" fontId="32" fillId="0" borderId="38" xfId="0" applyNumberFormat="1" applyFont="1" applyBorder="1" applyAlignment="1">
      <alignment vertical="center"/>
    </xf>
    <xf numFmtId="10" fontId="49" fillId="0" borderId="38" xfId="0" applyNumberFormat="1" applyFont="1" applyBorder="1" applyAlignment="1">
      <alignment vertical="center"/>
    </xf>
    <xf numFmtId="0" fontId="32" fillId="2" borderId="38" xfId="0" applyFont="1" applyFill="1" applyBorder="1" applyAlignment="1">
      <alignment vertical="center"/>
    </xf>
    <xf numFmtId="169" fontId="32" fillId="2" borderId="38" xfId="0" applyNumberFormat="1" applyFont="1" applyFill="1" applyBorder="1" applyAlignment="1">
      <alignment vertical="center"/>
    </xf>
    <xf numFmtId="10" fontId="32" fillId="0" borderId="38" xfId="0" applyNumberFormat="1" applyFont="1" applyBorder="1" applyAlignment="1">
      <alignment vertical="center"/>
    </xf>
    <xf numFmtId="0" fontId="49" fillId="0" borderId="38" xfId="0" applyFont="1" applyBorder="1" applyAlignment="1">
      <alignment vertical="center"/>
    </xf>
    <xf numFmtId="0" fontId="0" fillId="5" borderId="32" xfId="0" applyFill="1" applyBorder="1" applyAlignment="1">
      <alignment vertical="center"/>
    </xf>
    <xf numFmtId="0" fontId="0" fillId="5" borderId="20" xfId="0" applyFill="1" applyBorder="1" applyAlignment="1">
      <alignment vertical="center"/>
    </xf>
    <xf numFmtId="0" fontId="0" fillId="5" borderId="33" xfId="0" applyFill="1" applyBorder="1" applyAlignment="1">
      <alignment vertical="center"/>
    </xf>
    <xf numFmtId="169" fontId="59" fillId="0" borderId="11" xfId="1228" applyNumberFormat="1" applyFont="1" applyBorder="1" applyAlignment="1">
      <alignment vertical="center"/>
    </xf>
    <xf numFmtId="169" fontId="58" fillId="0" borderId="11" xfId="1228" applyNumberFormat="1" applyFont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38" xfId="0" applyBorder="1" applyAlignment="1">
      <alignment vertical="center"/>
    </xf>
    <xf numFmtId="10" fontId="0" fillId="0" borderId="38" xfId="0" applyNumberFormat="1" applyBorder="1" applyAlignment="1">
      <alignment vertical="center"/>
    </xf>
    <xf numFmtId="0" fontId="0" fillId="0" borderId="18" xfId="0" applyBorder="1" applyAlignment="1">
      <alignment horizontal="center" vertical="center"/>
    </xf>
    <xf numFmtId="0" fontId="0" fillId="0" borderId="18" xfId="0" applyBorder="1" applyAlignment="1">
      <alignment vertical="center"/>
    </xf>
    <xf numFmtId="0" fontId="0" fillId="0" borderId="49" xfId="0" applyBorder="1" applyAlignment="1">
      <alignment vertical="center"/>
    </xf>
    <xf numFmtId="175" fontId="43" fillId="0" borderId="18" xfId="1228" applyNumberFormat="1" applyFont="1" applyBorder="1" applyAlignment="1">
      <alignment vertical="center"/>
    </xf>
    <xf numFmtId="10" fontId="0" fillId="0" borderId="18" xfId="0" applyNumberFormat="1" applyBorder="1" applyAlignment="1">
      <alignment vertical="center"/>
    </xf>
    <xf numFmtId="0" fontId="0" fillId="0" borderId="0" xfId="0" applyAlignment="1">
      <alignment horizontal="center" vertical="center"/>
    </xf>
    <xf numFmtId="169" fontId="0" fillId="0" borderId="0" xfId="0" applyNumberFormat="1" applyAlignment="1">
      <alignment vertical="center"/>
    </xf>
    <xf numFmtId="0" fontId="57" fillId="0" borderId="0" xfId="0" applyFont="1" applyAlignment="1">
      <alignment vertical="center" wrapText="1"/>
    </xf>
    <xf numFmtId="165" fontId="0" fillId="0" borderId="0" xfId="0" applyNumberFormat="1" applyAlignment="1">
      <alignment vertical="center"/>
    </xf>
    <xf numFmtId="168" fontId="21" fillId="4" borderId="44" xfId="0" applyNumberFormat="1" applyFont="1" applyFill="1" applyBorder="1" applyAlignment="1">
      <alignment vertical="center" wrapText="1"/>
    </xf>
    <xf numFmtId="165" fontId="19" fillId="2" borderId="44" xfId="0" applyNumberFormat="1" applyFont="1" applyFill="1" applyBorder="1" applyAlignment="1">
      <alignment horizontal="center" vertical="center" wrapText="1"/>
    </xf>
    <xf numFmtId="165" fontId="20" fillId="2" borderId="1" xfId="0" applyNumberFormat="1" applyFont="1" applyFill="1" applyBorder="1" applyAlignment="1">
      <alignment horizontal="center" vertical="center" wrapText="1"/>
    </xf>
    <xf numFmtId="165" fontId="19" fillId="2" borderId="0" xfId="0" applyNumberFormat="1" applyFont="1" applyFill="1" applyBorder="1" applyAlignment="1">
      <alignment horizontal="right" vertical="center" wrapText="1"/>
    </xf>
    <xf numFmtId="167" fontId="19" fillId="2" borderId="25" xfId="1228" applyFont="1" applyFill="1" applyBorder="1" applyAlignment="1">
      <alignment horizontal="center" vertical="center" wrapText="1"/>
    </xf>
    <xf numFmtId="0" fontId="21" fillId="2" borderId="33" xfId="0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center" vertical="center" wrapText="1"/>
    </xf>
    <xf numFmtId="0" fontId="0" fillId="0" borderId="0" xfId="0" applyAlignment="1">
      <alignment vertical="center"/>
    </xf>
    <xf numFmtId="0" fontId="38" fillId="2" borderId="0" xfId="0" applyFont="1" applyFill="1" applyAlignment="1">
      <alignment vertical="center" wrapText="1"/>
    </xf>
    <xf numFmtId="2" fontId="21" fillId="2" borderId="7" xfId="0" applyNumberFormat="1" applyFont="1" applyFill="1" applyBorder="1" applyAlignment="1">
      <alignment horizontal="center" vertical="center" wrapText="1"/>
    </xf>
    <xf numFmtId="2" fontId="21" fillId="2" borderId="25" xfId="0" applyNumberFormat="1" applyFont="1" applyFill="1" applyBorder="1" applyAlignment="1">
      <alignment horizontal="center" vertical="center" wrapText="1"/>
    </xf>
    <xf numFmtId="0" fontId="0" fillId="0" borderId="9" xfId="1231" applyNumberFormat="1" applyFont="1" applyBorder="1" applyAlignment="1">
      <alignment vertical="center"/>
    </xf>
    <xf numFmtId="165" fontId="0" fillId="0" borderId="0" xfId="1208" applyFont="1" applyAlignment="1">
      <alignment vertical="center"/>
    </xf>
    <xf numFmtId="169" fontId="19" fillId="2" borderId="0" xfId="1228" applyNumberFormat="1" applyFont="1" applyFill="1" applyAlignment="1">
      <alignment vertical="center" wrapText="1"/>
    </xf>
    <xf numFmtId="169" fontId="19" fillId="2" borderId="24" xfId="1228" applyNumberFormat="1" applyFont="1" applyFill="1" applyBorder="1" applyAlignment="1">
      <alignment vertical="center" wrapText="1"/>
    </xf>
    <xf numFmtId="169" fontId="24" fillId="2" borderId="0" xfId="1228" applyNumberFormat="1" applyFont="1" applyFill="1" applyAlignment="1">
      <alignment horizontal="left" vertical="center" wrapText="1"/>
    </xf>
    <xf numFmtId="0" fontId="44" fillId="8" borderId="42" xfId="0" applyFont="1" applyFill="1" applyBorder="1" applyAlignment="1">
      <alignment horizontal="center" vertical="center" wrapText="1"/>
    </xf>
    <xf numFmtId="169" fontId="21" fillId="2" borderId="0" xfId="1228" applyNumberFormat="1" applyFont="1" applyFill="1" applyAlignment="1">
      <alignment horizontal="left" vertical="center" wrapText="1"/>
    </xf>
    <xf numFmtId="171" fontId="21" fillId="2" borderId="31" xfId="1208" applyNumberFormat="1" applyFont="1" applyFill="1" applyBorder="1" applyAlignment="1">
      <alignment horizontal="center" vertical="center" wrapText="1"/>
    </xf>
    <xf numFmtId="169" fontId="19" fillId="2" borderId="0" xfId="1228" applyNumberFormat="1" applyFont="1" applyFill="1" applyAlignment="1">
      <alignment horizontal="center" vertical="center" wrapText="1"/>
    </xf>
    <xf numFmtId="169" fontId="19" fillId="2" borderId="0" xfId="1228" applyNumberFormat="1" applyFont="1" applyFill="1" applyAlignment="1">
      <alignment vertical="center"/>
    </xf>
    <xf numFmtId="169" fontId="22" fillId="5" borderId="42" xfId="1228" applyNumberFormat="1" applyFont="1" applyFill="1" applyBorder="1" applyAlignment="1">
      <alignment horizontal="center" vertical="center" wrapText="1"/>
    </xf>
    <xf numFmtId="169" fontId="22" fillId="5" borderId="32" xfId="1228" applyNumberFormat="1" applyFont="1" applyFill="1" applyBorder="1" applyAlignment="1">
      <alignment horizontal="center" vertical="center" wrapText="1"/>
    </xf>
    <xf numFmtId="167" fontId="22" fillId="5" borderId="19" xfId="1228" applyFont="1" applyFill="1" applyBorder="1" applyAlignment="1">
      <alignment horizontal="center" vertical="center" wrapText="1"/>
    </xf>
    <xf numFmtId="167" fontId="23" fillId="0" borderId="32" xfId="1228" applyFont="1" applyBorder="1" applyAlignment="1">
      <alignment horizontal="left" vertical="center"/>
    </xf>
    <xf numFmtId="169" fontId="23" fillId="0" borderId="33" xfId="1228" applyNumberFormat="1" applyFont="1" applyBorder="1" applyAlignment="1">
      <alignment horizontal="left" vertical="center"/>
    </xf>
    <xf numFmtId="169" fontId="19" fillId="4" borderId="16" xfId="1228" applyNumberFormat="1" applyFont="1" applyFill="1" applyBorder="1" applyAlignment="1">
      <alignment horizontal="center" vertical="center" wrapText="1"/>
    </xf>
    <xf numFmtId="169" fontId="19" fillId="2" borderId="11" xfId="1208" applyNumberFormat="1" applyFont="1" applyFill="1" applyBorder="1" applyAlignment="1">
      <alignment horizontal="center" vertical="center" wrapText="1"/>
    </xf>
    <xf numFmtId="167" fontId="19" fillId="2" borderId="13" xfId="1228" applyFont="1" applyFill="1" applyBorder="1" applyAlignment="1">
      <alignment horizontal="center" vertical="center" wrapText="1"/>
    </xf>
    <xf numFmtId="167" fontId="19" fillId="2" borderId="39" xfId="1228" applyFont="1" applyFill="1" applyBorder="1" applyAlignment="1">
      <alignment horizontal="center" vertical="center" wrapText="1"/>
    </xf>
    <xf numFmtId="169" fontId="45" fillId="2" borderId="38" xfId="1228" applyNumberFormat="1" applyFont="1" applyFill="1" applyBorder="1" applyAlignment="1">
      <alignment horizontal="center" vertical="center" wrapText="1"/>
    </xf>
    <xf numFmtId="165" fontId="44" fillId="2" borderId="41" xfId="1208" applyFont="1" applyFill="1" applyBorder="1" applyAlignment="1">
      <alignment horizontal="center" vertical="center" wrapText="1"/>
    </xf>
    <xf numFmtId="169" fontId="44" fillId="2" borderId="11" xfId="1208" applyNumberFormat="1" applyFont="1" applyFill="1" applyBorder="1" applyAlignment="1">
      <alignment vertical="center" wrapText="1"/>
    </xf>
    <xf numFmtId="167" fontId="28" fillId="2" borderId="38" xfId="1228" applyFont="1" applyFill="1" applyBorder="1" applyAlignment="1">
      <alignment horizontal="center" vertical="center" wrapText="1"/>
    </xf>
    <xf numFmtId="165" fontId="19" fillId="4" borderId="40" xfId="1208" applyFont="1" applyFill="1" applyBorder="1" applyAlignment="1">
      <alignment horizontal="center" vertical="center" wrapText="1"/>
    </xf>
    <xf numFmtId="167" fontId="19" fillId="2" borderId="29" xfId="1228" applyFont="1" applyFill="1" applyBorder="1" applyAlignment="1">
      <alignment vertical="center"/>
    </xf>
    <xf numFmtId="165" fontId="19" fillId="4" borderId="15" xfId="1208" applyFont="1" applyFill="1" applyBorder="1" applyAlignment="1">
      <alignment horizontal="center" vertical="center" wrapText="1"/>
    </xf>
    <xf numFmtId="169" fontId="19" fillId="2" borderId="34" xfId="1228" applyNumberFormat="1" applyFont="1" applyFill="1" applyBorder="1" applyAlignment="1">
      <alignment horizontal="center" vertical="center" wrapText="1"/>
    </xf>
    <xf numFmtId="165" fontId="45" fillId="2" borderId="11" xfId="1208" applyFont="1" applyFill="1" applyBorder="1" applyAlignment="1">
      <alignment horizontal="center" vertical="center" wrapText="1"/>
    </xf>
    <xf numFmtId="169" fontId="19" fillId="4" borderId="3" xfId="1228" applyNumberFormat="1" applyFont="1" applyFill="1" applyBorder="1" applyAlignment="1">
      <alignment horizontal="center" vertical="center" wrapText="1"/>
    </xf>
    <xf numFmtId="169" fontId="19" fillId="2" borderId="12" xfId="1228" applyNumberFormat="1" applyFont="1" applyFill="1" applyBorder="1" applyAlignment="1">
      <alignment horizontal="center" vertical="center" wrapText="1"/>
    </xf>
    <xf numFmtId="169" fontId="19" fillId="2" borderId="14" xfId="1228" applyNumberFormat="1" applyFont="1" applyFill="1" applyBorder="1" applyAlignment="1">
      <alignment horizontal="center" vertical="center" wrapText="1"/>
    </xf>
    <xf numFmtId="169" fontId="22" fillId="5" borderId="19" xfId="1228" applyNumberFormat="1" applyFont="1" applyFill="1" applyBorder="1" applyAlignment="1">
      <alignment horizontal="center" vertical="center" wrapText="1"/>
    </xf>
    <xf numFmtId="167" fontId="45" fillId="2" borderId="8" xfId="1228" applyFont="1" applyFill="1" applyBorder="1" applyAlignment="1">
      <alignment horizontal="center" vertical="center" wrapText="1"/>
    </xf>
    <xf numFmtId="0" fontId="19" fillId="2" borderId="38" xfId="1228" applyNumberFormat="1" applyFont="1" applyFill="1" applyBorder="1" applyAlignment="1">
      <alignment horizontal="center" vertical="center" wrapText="1"/>
    </xf>
    <xf numFmtId="174" fontId="19" fillId="2" borderId="38" xfId="1228" applyNumberFormat="1" applyFont="1" applyFill="1" applyBorder="1" applyAlignment="1">
      <alignment horizontal="center" vertical="center" wrapText="1"/>
    </xf>
    <xf numFmtId="174" fontId="19" fillId="2" borderId="18" xfId="1228" applyNumberFormat="1" applyFont="1" applyFill="1" applyBorder="1" applyAlignment="1">
      <alignment horizontal="center" vertical="center" wrapText="1"/>
    </xf>
    <xf numFmtId="165" fontId="21" fillId="2" borderId="47" xfId="1208" applyFont="1" applyFill="1" applyBorder="1" applyAlignment="1">
      <alignment horizontal="center" vertical="center" wrapText="1"/>
    </xf>
    <xf numFmtId="169" fontId="19" fillId="2" borderId="18" xfId="1228" applyNumberFormat="1" applyFont="1" applyFill="1" applyBorder="1" applyAlignment="1">
      <alignment horizontal="center" vertical="center" wrapText="1"/>
    </xf>
    <xf numFmtId="169" fontId="21" fillId="2" borderId="25" xfId="1208" applyNumberFormat="1" applyFont="1" applyFill="1" applyBorder="1" applyAlignment="1">
      <alignment vertical="center" wrapText="1"/>
    </xf>
    <xf numFmtId="169" fontId="19" fillId="3" borderId="27" xfId="1228" applyNumberFormat="1" applyFont="1" applyFill="1" applyBorder="1" applyAlignment="1">
      <alignment vertical="center"/>
    </xf>
    <xf numFmtId="169" fontId="19" fillId="3" borderId="4" xfId="1228" applyNumberFormat="1" applyFont="1" applyFill="1" applyBorder="1" applyAlignment="1">
      <alignment vertical="center"/>
    </xf>
    <xf numFmtId="167" fontId="19" fillId="2" borderId="0" xfId="1228" applyFont="1" applyFill="1" applyBorder="1" applyAlignment="1">
      <alignment vertical="center" wrapText="1"/>
    </xf>
    <xf numFmtId="169" fontId="19" fillId="2" borderId="0" xfId="1228" applyNumberFormat="1" applyFont="1" applyFill="1" applyBorder="1" applyAlignment="1">
      <alignment vertical="center" wrapText="1"/>
    </xf>
    <xf numFmtId="169" fontId="19" fillId="2" borderId="32" xfId="1228" applyNumberFormat="1" applyFont="1" applyFill="1" applyBorder="1" applyAlignment="1">
      <alignment vertical="center" wrapText="1"/>
    </xf>
    <xf numFmtId="9" fontId="19" fillId="2" borderId="20" xfId="1231" applyFont="1" applyFill="1" applyBorder="1" applyAlignment="1">
      <alignment vertical="center" wrapText="1"/>
    </xf>
    <xf numFmtId="169" fontId="19" fillId="3" borderId="29" xfId="1228" applyNumberFormat="1" applyFont="1" applyFill="1" applyBorder="1" applyAlignment="1">
      <alignment vertical="center"/>
    </xf>
    <xf numFmtId="9" fontId="19" fillId="3" borderId="0" xfId="1231" applyFont="1" applyFill="1" applyBorder="1" applyAlignment="1">
      <alignment vertical="center"/>
    </xf>
    <xf numFmtId="169" fontId="19" fillId="2" borderId="0" xfId="1208" applyNumberFormat="1" applyFont="1" applyFill="1" applyBorder="1" applyAlignment="1">
      <alignment horizontal="right" vertical="center" wrapText="1"/>
    </xf>
    <xf numFmtId="169" fontId="19" fillId="3" borderId="29" xfId="1228" applyNumberFormat="1" applyFont="1" applyFill="1" applyBorder="1" applyAlignment="1">
      <alignment vertical="center" wrapText="1"/>
    </xf>
    <xf numFmtId="9" fontId="19" fillId="3" borderId="0" xfId="1231" applyFont="1" applyFill="1" applyBorder="1" applyAlignment="1">
      <alignment vertical="center" wrapText="1"/>
    </xf>
    <xf numFmtId="169" fontId="19" fillId="2" borderId="27" xfId="1228" applyNumberFormat="1" applyFont="1" applyFill="1" applyBorder="1" applyAlignment="1">
      <alignment vertical="center" wrapText="1"/>
    </xf>
    <xf numFmtId="9" fontId="19" fillId="2" borderId="4" xfId="1231" applyFont="1" applyFill="1" applyBorder="1" applyAlignment="1">
      <alignment horizontal="right" vertical="center" wrapText="1"/>
    </xf>
    <xf numFmtId="169" fontId="19" fillId="2" borderId="30" xfId="1228" applyNumberFormat="1" applyFont="1" applyFill="1" applyBorder="1" applyAlignment="1">
      <alignment horizontal="right" vertical="center" wrapText="1"/>
    </xf>
    <xf numFmtId="9" fontId="19" fillId="2" borderId="24" xfId="1231" applyFont="1" applyFill="1" applyBorder="1" applyAlignment="1">
      <alignment horizontal="right" vertical="center" wrapText="1"/>
    </xf>
    <xf numFmtId="169" fontId="19" fillId="3" borderId="29" xfId="1228" applyNumberFormat="1" applyFont="1" applyFill="1" applyBorder="1" applyAlignment="1">
      <alignment horizontal="right" vertical="center" wrapText="1"/>
    </xf>
    <xf numFmtId="9" fontId="19" fillId="3" borderId="0" xfId="1231" applyFont="1" applyFill="1" applyBorder="1" applyAlignment="1">
      <alignment horizontal="right" vertical="center" wrapText="1"/>
    </xf>
    <xf numFmtId="169" fontId="19" fillId="2" borderId="27" xfId="1228" applyNumberFormat="1" applyFont="1" applyFill="1" applyBorder="1" applyAlignment="1">
      <alignment horizontal="right" vertical="center" wrapText="1"/>
    </xf>
    <xf numFmtId="169" fontId="19" fillId="2" borderId="0" xfId="1208" applyNumberFormat="1" applyFont="1" applyFill="1" applyBorder="1" applyAlignment="1">
      <alignment vertical="center" wrapText="1"/>
    </xf>
    <xf numFmtId="169" fontId="19" fillId="2" borderId="0" xfId="1208" applyNumberFormat="1" applyFont="1" applyFill="1" applyAlignment="1">
      <alignment vertical="center"/>
    </xf>
    <xf numFmtId="169" fontId="19" fillId="2" borderId="24" xfId="1228" applyNumberFormat="1" applyFont="1" applyFill="1" applyBorder="1" applyAlignment="1">
      <alignment horizontal="right" vertical="center" wrapText="1"/>
    </xf>
    <xf numFmtId="169" fontId="19" fillId="2" borderId="0" xfId="1228" applyNumberFormat="1" applyFont="1" applyFill="1" applyBorder="1" applyAlignment="1">
      <alignment horizontal="right" vertical="center" wrapText="1"/>
    </xf>
    <xf numFmtId="167" fontId="21" fillId="2" borderId="34" xfId="1228" applyFont="1" applyFill="1" applyBorder="1" applyAlignment="1">
      <alignment vertical="center" wrapText="1"/>
    </xf>
    <xf numFmtId="169" fontId="21" fillId="2" borderId="4" xfId="1228" applyNumberFormat="1" applyFont="1" applyFill="1" applyBorder="1" applyAlignment="1">
      <alignment horizontal="right" vertical="center" wrapText="1"/>
    </xf>
    <xf numFmtId="167" fontId="22" fillId="5" borderId="48" xfId="1228" applyFont="1" applyFill="1" applyBorder="1" applyAlignment="1">
      <alignment horizontal="center" vertical="center" wrapText="1"/>
    </xf>
    <xf numFmtId="167" fontId="40" fillId="0" borderId="4" xfId="1228" applyFont="1" applyBorder="1" applyAlignment="1">
      <alignment horizontal="left" vertical="center"/>
    </xf>
    <xf numFmtId="169" fontId="19" fillId="4" borderId="16" xfId="1208" applyNumberFormat="1" applyFont="1" applyFill="1" applyBorder="1" applyAlignment="1">
      <alignment horizontal="center" vertical="center" wrapText="1"/>
    </xf>
    <xf numFmtId="0" fontId="19" fillId="2" borderId="18" xfId="0" applyFont="1" applyFill="1" applyBorder="1" applyAlignment="1">
      <alignment vertical="center" wrapText="1"/>
    </xf>
    <xf numFmtId="169" fontId="19" fillId="2" borderId="25" xfId="1208" applyNumberFormat="1" applyFont="1" applyFill="1" applyBorder="1" applyAlignment="1">
      <alignment horizontal="center" vertical="center" wrapText="1"/>
    </xf>
    <xf numFmtId="165" fontId="19" fillId="4" borderId="44" xfId="1208" applyFont="1" applyFill="1" applyBorder="1" applyAlignment="1">
      <alignment horizontal="center" vertical="center" wrapText="1"/>
    </xf>
    <xf numFmtId="165" fontId="19" fillId="4" borderId="11" xfId="1208" applyFont="1" applyFill="1" applyBorder="1" applyAlignment="1">
      <alignment horizontal="center" vertical="center" wrapText="1"/>
    </xf>
    <xf numFmtId="165" fontId="21" fillId="4" borderId="44" xfId="1208" applyFont="1" applyFill="1" applyBorder="1" applyAlignment="1">
      <alignment horizontal="center" vertical="center" wrapText="1"/>
    </xf>
    <xf numFmtId="169" fontId="19" fillId="4" borderId="11" xfId="1208" applyNumberFormat="1" applyFont="1" applyFill="1" applyBorder="1" applyAlignment="1">
      <alignment horizontal="center" vertical="center" wrapText="1"/>
    </xf>
    <xf numFmtId="169" fontId="21" fillId="4" borderId="44" xfId="1208" applyNumberFormat="1" applyFont="1" applyFill="1" applyBorder="1" applyAlignment="1">
      <alignment horizontal="center" vertical="center" wrapText="1"/>
    </xf>
    <xf numFmtId="169" fontId="19" fillId="4" borderId="11" xfId="1228" applyNumberFormat="1" applyFont="1" applyFill="1" applyBorder="1" applyAlignment="1">
      <alignment horizontal="center" vertical="center" wrapText="1"/>
    </xf>
    <xf numFmtId="169" fontId="21" fillId="4" borderId="11" xfId="1208" applyNumberFormat="1" applyFont="1" applyFill="1" applyBorder="1" applyAlignment="1">
      <alignment vertical="center" wrapText="1"/>
    </xf>
    <xf numFmtId="169" fontId="19" fillId="2" borderId="38" xfId="1208" applyNumberFormat="1" applyFont="1" applyFill="1" applyBorder="1" applyAlignment="1">
      <alignment horizontal="center" vertical="center" wrapText="1"/>
    </xf>
    <xf numFmtId="167" fontId="22" fillId="5" borderId="20" xfId="1228" applyFont="1" applyFill="1" applyBorder="1" applyAlignment="1">
      <alignment horizontal="center" vertical="center" wrapText="1"/>
    </xf>
    <xf numFmtId="167" fontId="19" fillId="2" borderId="0" xfId="1228" applyFont="1" applyFill="1" applyBorder="1" applyAlignment="1">
      <alignment horizontal="right" vertical="center" wrapText="1"/>
    </xf>
    <xf numFmtId="173" fontId="19" fillId="2" borderId="38" xfId="1208" applyNumberFormat="1" applyFont="1" applyFill="1" applyBorder="1" applyAlignment="1">
      <alignment horizontal="center" vertical="center" wrapText="1"/>
    </xf>
    <xf numFmtId="169" fontId="21" fillId="3" borderId="0" xfId="1228" applyNumberFormat="1" applyFont="1" applyFill="1" applyBorder="1" applyAlignment="1">
      <alignment vertical="center"/>
    </xf>
    <xf numFmtId="169" fontId="19" fillId="3" borderId="0" xfId="1228" applyNumberFormat="1" applyFont="1" applyFill="1" applyBorder="1" applyAlignment="1">
      <alignment vertical="center"/>
    </xf>
    <xf numFmtId="0" fontId="33" fillId="0" borderId="0" xfId="0" applyFont="1" applyFill="1" applyBorder="1" applyAlignment="1">
      <alignment horizontal="center" vertical="center" wrapText="1"/>
    </xf>
    <xf numFmtId="0" fontId="30" fillId="0" borderId="0" xfId="0" applyFont="1" applyAlignment="1">
      <alignment horizontal="center" vertical="center"/>
    </xf>
    <xf numFmtId="0" fontId="49" fillId="0" borderId="26" xfId="0" applyFont="1" applyBorder="1" applyAlignment="1">
      <alignment horizontal="center" vertical="center"/>
    </xf>
    <xf numFmtId="0" fontId="49" fillId="0" borderId="52" xfId="0" applyFont="1" applyBorder="1" applyAlignment="1">
      <alignment horizontal="center" vertical="center"/>
    </xf>
    <xf numFmtId="166" fontId="31" fillId="0" borderId="32" xfId="1208" applyNumberFormat="1" applyFont="1" applyBorder="1" applyAlignment="1">
      <alignment horizontal="center" vertical="center"/>
    </xf>
    <xf numFmtId="0" fontId="31" fillId="0" borderId="33" xfId="0" applyFont="1" applyBorder="1" applyAlignment="1">
      <alignment horizontal="center" vertical="center"/>
    </xf>
    <xf numFmtId="0" fontId="0" fillId="5" borderId="32" xfId="0" applyFill="1" applyBorder="1" applyAlignment="1">
      <alignment horizontal="center" vertical="center"/>
    </xf>
    <xf numFmtId="0" fontId="0" fillId="5" borderId="20" xfId="0" applyFill="1" applyBorder="1" applyAlignment="1">
      <alignment horizontal="center" vertical="center"/>
    </xf>
    <xf numFmtId="0" fontId="0" fillId="5" borderId="33" xfId="0" applyFill="1" applyBorder="1" applyAlignment="1">
      <alignment horizontal="center" vertical="center"/>
    </xf>
    <xf numFmtId="0" fontId="21" fillId="2" borderId="32" xfId="0" applyFont="1" applyFill="1" applyBorder="1" applyAlignment="1">
      <alignment horizontal="center" vertical="center" wrapText="1"/>
    </xf>
    <xf numFmtId="0" fontId="21" fillId="2" borderId="33" xfId="0" applyFont="1" applyFill="1" applyBorder="1" applyAlignment="1">
      <alignment horizontal="center" vertical="center" wrapText="1"/>
    </xf>
    <xf numFmtId="167" fontId="19" fillId="2" borderId="7" xfId="1228" applyFont="1" applyFill="1" applyBorder="1" applyAlignment="1">
      <alignment horizontal="center" vertical="center" wrapText="1"/>
    </xf>
    <xf numFmtId="167" fontId="19" fillId="2" borderId="25" xfId="1228" applyFont="1" applyFill="1" applyBorder="1" applyAlignment="1">
      <alignment horizontal="center" vertical="center" wrapText="1"/>
    </xf>
    <xf numFmtId="169" fontId="19" fillId="2" borderId="7" xfId="1228" applyNumberFormat="1" applyFont="1" applyFill="1" applyBorder="1" applyAlignment="1">
      <alignment horizontal="center" vertical="center" wrapText="1"/>
    </xf>
    <xf numFmtId="169" fontId="19" fillId="2" borderId="25" xfId="1228" applyNumberFormat="1" applyFont="1" applyFill="1" applyBorder="1" applyAlignment="1">
      <alignment horizontal="center" vertical="center" wrapText="1"/>
    </xf>
    <xf numFmtId="49" fontId="29" fillId="2" borderId="32" xfId="0" applyNumberFormat="1" applyFont="1" applyFill="1" applyBorder="1" applyAlignment="1">
      <alignment horizontal="center" vertical="center"/>
    </xf>
    <xf numFmtId="0" fontId="23" fillId="0" borderId="20" xfId="0" applyFont="1" applyBorder="1" applyAlignment="1">
      <alignment horizontal="center" vertical="center"/>
    </xf>
    <xf numFmtId="0" fontId="23" fillId="0" borderId="33" xfId="0" applyFont="1" applyBorder="1" applyAlignment="1">
      <alignment horizontal="center" vertical="center"/>
    </xf>
    <xf numFmtId="169" fontId="21" fillId="2" borderId="7" xfId="1208" applyNumberFormat="1" applyFont="1" applyFill="1" applyBorder="1" applyAlignment="1">
      <alignment horizontal="center" vertical="center" wrapText="1"/>
    </xf>
    <xf numFmtId="169" fontId="21" fillId="2" borderId="25" xfId="1208" applyNumberFormat="1" applyFont="1" applyFill="1" applyBorder="1" applyAlignment="1">
      <alignment horizontal="center" vertical="center" wrapText="1"/>
    </xf>
    <xf numFmtId="0" fontId="51" fillId="2" borderId="0" xfId="0" applyFont="1" applyFill="1" applyAlignment="1">
      <alignment horizontal="left" vertical="center" wrapText="1"/>
    </xf>
    <xf numFmtId="0" fontId="0" fillId="0" borderId="0" xfId="0" applyFont="1" applyAlignment="1">
      <alignment vertical="center" wrapText="1"/>
    </xf>
    <xf numFmtId="0" fontId="23" fillId="2" borderId="20" xfId="0" applyFont="1" applyFill="1" applyBorder="1" applyAlignment="1">
      <alignment horizontal="center" vertical="center"/>
    </xf>
    <xf numFmtId="0" fontId="23" fillId="2" borderId="33" xfId="0" applyFont="1" applyFill="1" applyBorder="1" applyAlignment="1">
      <alignment horizontal="center" vertical="center"/>
    </xf>
    <xf numFmtId="0" fontId="21" fillId="2" borderId="20" xfId="0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center" vertical="center" wrapText="1"/>
    </xf>
    <xf numFmtId="1" fontId="21" fillId="2" borderId="16" xfId="0" applyNumberFormat="1" applyFont="1" applyFill="1" applyBorder="1" applyAlignment="1">
      <alignment horizontal="center" vertical="center" wrapText="1"/>
    </xf>
    <xf numFmtId="1" fontId="21" fillId="2" borderId="18" xfId="0" applyNumberFormat="1" applyFont="1" applyFill="1" applyBorder="1" applyAlignment="1">
      <alignment horizontal="center" vertical="center" wrapText="1"/>
    </xf>
    <xf numFmtId="2" fontId="21" fillId="2" borderId="6" xfId="0" applyNumberFormat="1" applyFont="1" applyFill="1" applyBorder="1" applyAlignment="1">
      <alignment horizontal="center" vertical="center" wrapText="1"/>
    </xf>
    <xf numFmtId="2" fontId="21" fillId="2" borderId="47" xfId="0" applyNumberFormat="1" applyFont="1" applyFill="1" applyBorder="1" applyAlignment="1">
      <alignment horizontal="center" vertical="center" wrapText="1"/>
    </xf>
    <xf numFmtId="2" fontId="19" fillId="2" borderId="28" xfId="0" applyNumberFormat="1" applyFont="1" applyFill="1" applyBorder="1" applyAlignment="1">
      <alignment horizontal="center" vertical="center" wrapText="1"/>
    </xf>
    <xf numFmtId="2" fontId="19" fillId="2" borderId="31" xfId="0" applyNumberFormat="1" applyFont="1" applyFill="1" applyBorder="1" applyAlignment="1">
      <alignment horizontal="center" vertical="center" wrapText="1"/>
    </xf>
    <xf numFmtId="49" fontId="29" fillId="2" borderId="50" xfId="0" applyNumberFormat="1" applyFont="1" applyFill="1" applyBorder="1" applyAlignment="1">
      <alignment horizontal="center" vertical="center"/>
    </xf>
    <xf numFmtId="49" fontId="29" fillId="2" borderId="20" xfId="0" applyNumberFormat="1" applyFont="1" applyFill="1" applyBorder="1" applyAlignment="1">
      <alignment horizontal="center" vertical="center"/>
    </xf>
    <xf numFmtId="49" fontId="29" fillId="2" borderId="33" xfId="0" applyNumberFormat="1" applyFont="1" applyFill="1" applyBorder="1" applyAlignment="1">
      <alignment horizontal="center" vertical="center"/>
    </xf>
    <xf numFmtId="0" fontId="51" fillId="2" borderId="0" xfId="0" applyFont="1" applyFill="1" applyAlignment="1">
      <alignment horizontal="left" vertical="center"/>
    </xf>
    <xf numFmtId="0" fontId="0" fillId="0" borderId="0" xfId="0" applyFont="1" applyAlignment="1">
      <alignment vertical="center"/>
    </xf>
    <xf numFmtId="0" fontId="27" fillId="2" borderId="0" xfId="0" applyFont="1" applyFill="1" applyAlignment="1">
      <alignment horizontal="left" vertical="center"/>
    </xf>
    <xf numFmtId="0" fontId="0" fillId="0" borderId="0" xfId="0" applyAlignment="1">
      <alignment vertical="center"/>
    </xf>
    <xf numFmtId="0" fontId="21" fillId="2" borderId="30" xfId="0" applyFont="1" applyFill="1" applyBorder="1" applyAlignment="1">
      <alignment horizontal="center" vertical="center" wrapText="1"/>
    </xf>
    <xf numFmtId="0" fontId="21" fillId="2" borderId="24" xfId="0" applyFont="1" applyFill="1" applyBorder="1" applyAlignment="1">
      <alignment horizontal="center" vertical="center" wrapText="1"/>
    </xf>
    <xf numFmtId="0" fontId="21" fillId="2" borderId="31" xfId="0" applyFont="1" applyFill="1" applyBorder="1" applyAlignment="1">
      <alignment horizontal="center" vertical="center" wrapText="1"/>
    </xf>
    <xf numFmtId="0" fontId="38" fillId="2" borderId="0" xfId="0" applyFont="1" applyFill="1" applyAlignment="1">
      <alignment vertical="center" wrapText="1"/>
    </xf>
    <xf numFmtId="0" fontId="0" fillId="0" borderId="0" xfId="0" applyAlignment="1">
      <alignment vertical="center" wrapText="1"/>
    </xf>
    <xf numFmtId="2" fontId="21" fillId="2" borderId="7" xfId="0" applyNumberFormat="1" applyFont="1" applyFill="1" applyBorder="1" applyAlignment="1">
      <alignment horizontal="center" vertical="center" wrapText="1"/>
    </xf>
    <xf numFmtId="2" fontId="21" fillId="2" borderId="25" xfId="0" applyNumberFormat="1" applyFont="1" applyFill="1" applyBorder="1" applyAlignment="1">
      <alignment horizontal="center" vertical="center" wrapText="1"/>
    </xf>
  </cellXfs>
  <cellStyles count="1362">
    <cellStyle name="Comma 2" xfId="490"/>
    <cellStyle name="Comma 2 2" xfId="1125"/>
    <cellStyle name="Comma 2 2 2" xfId="1227"/>
    <cellStyle name="Comma 2 2 2 2" xfId="1232"/>
    <cellStyle name="Comma 2 2 2 3" xfId="1268"/>
    <cellStyle name="Comma 2 2 2 3 2" xfId="1269"/>
    <cellStyle name="Comma 2 2 2 3 2 2" xfId="1270"/>
    <cellStyle name="Comma 2 2 3" xfId="1253"/>
    <cellStyle name="Comma 2 2 3 2" xfId="1271"/>
    <cellStyle name="Comma 2 2 3 2 2" xfId="1272"/>
    <cellStyle name="Comma 2 3" xfId="1206"/>
    <cellStyle name="Comma 2 3 2" xfId="1224"/>
    <cellStyle name="Comma 2 3 3" xfId="1273"/>
    <cellStyle name="Comma 2 3 3 2" xfId="1274"/>
    <cellStyle name="Comma 2 3 3 2 2" xfId="1275"/>
    <cellStyle name="Comma 2 4" xfId="1225"/>
    <cellStyle name="Comma 2 4 2" xfId="1230"/>
    <cellStyle name="Comma 2 4 2 2" xfId="1233"/>
    <cellStyle name="Comma 2 4 3" xfId="1276"/>
    <cellStyle name="Comma 2 4 3 2" xfId="1277"/>
    <cellStyle name="Comma 2 4 3 2 2" xfId="1278"/>
    <cellStyle name="Comma 2 4 4" xfId="1279"/>
    <cellStyle name="Comma 2 4 4 2" xfId="1280"/>
    <cellStyle name="Comma 2 4 4 2 2" xfId="1281"/>
    <cellStyle name="Comma 2 4 5" xfId="1282"/>
    <cellStyle name="Comma 2 4 5 2" xfId="1283"/>
    <cellStyle name="Comma 2 4 5 2 2" xfId="1284"/>
    <cellStyle name="Comma 2 5" xfId="1250"/>
    <cellStyle name="Comma 3" xfId="1208"/>
    <cellStyle name="Comma 3 2" xfId="1251"/>
    <cellStyle name="Comma 4" xfId="1248"/>
    <cellStyle name="Comma 4 2" xfId="1257"/>
    <cellStyle name="Comma 4 3" xfId="1258"/>
    <cellStyle name="Comma 4 4" xfId="1259"/>
    <cellStyle name="Comma 4 5" xfId="1260"/>
    <cellStyle name="Comma 4 6" xfId="1263"/>
    <cellStyle name="Comma 4 7" xfId="1264"/>
    <cellStyle name="Comma 4 8" xfId="1351"/>
    <cellStyle name="Comma 5" xfId="1267"/>
    <cellStyle name="Comma 6" xfId="1312"/>
    <cellStyle name="Comma 7" xfId="1319"/>
    <cellStyle name="Comma 8" xfId="1358"/>
    <cellStyle name="Currency 2" xfId="1126"/>
    <cellStyle name="Currency 2 2" xfId="1228"/>
    <cellStyle name="Currency 2 3" xfId="1285"/>
    <cellStyle name="Currency 3" xfId="1207"/>
    <cellStyle name="Currency 3 2" xfId="1255"/>
    <cellStyle name="Currency 4" xfId="1266"/>
    <cellStyle name="Currency 5" xfId="1286"/>
    <cellStyle name="Currency 6" xfId="1287"/>
    <cellStyle name="Currency 7" xfId="1318"/>
    <cellStyle name="Currency 8" xfId="1357"/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Followed Hyperlink" xfId="276" builtinId="9" hidden="1"/>
    <cellStyle name="Followed Hyperlink" xfId="278" builtinId="9" hidden="1"/>
    <cellStyle name="Followed Hyperlink" xfId="280" builtinId="9" hidden="1"/>
    <cellStyle name="Followed Hyperlink" xfId="282" builtinId="9" hidden="1"/>
    <cellStyle name="Followed Hyperlink" xfId="284" builtinId="9" hidden="1"/>
    <cellStyle name="Followed Hyperlink" xfId="286" builtinId="9" hidden="1"/>
    <cellStyle name="Followed Hyperlink" xfId="288" builtinId="9" hidden="1"/>
    <cellStyle name="Followed Hyperlink" xfId="290" builtinId="9" hidden="1"/>
    <cellStyle name="Followed Hyperlink" xfId="292" builtinId="9" hidden="1"/>
    <cellStyle name="Followed Hyperlink" xfId="294" builtinId="9" hidden="1"/>
    <cellStyle name="Followed Hyperlink" xfId="296" builtinId="9" hidden="1"/>
    <cellStyle name="Followed Hyperlink" xfId="298" builtinId="9" hidden="1"/>
    <cellStyle name="Followed Hyperlink" xfId="300" builtinId="9" hidden="1"/>
    <cellStyle name="Followed Hyperlink" xfId="302" builtinId="9" hidden="1"/>
    <cellStyle name="Followed Hyperlink" xfId="304" builtinId="9" hidden="1"/>
    <cellStyle name="Followed Hyperlink" xfId="306" builtinId="9" hidden="1"/>
    <cellStyle name="Followed Hyperlink" xfId="308" builtinId="9" hidden="1"/>
    <cellStyle name="Followed Hyperlink" xfId="310" builtinId="9" hidden="1"/>
    <cellStyle name="Followed Hyperlink" xfId="312" builtinId="9" hidden="1"/>
    <cellStyle name="Followed Hyperlink" xfId="314" builtinId="9" hidden="1"/>
    <cellStyle name="Followed Hyperlink" xfId="316" builtinId="9" hidden="1"/>
    <cellStyle name="Followed Hyperlink" xfId="318" builtinId="9" hidden="1"/>
    <cellStyle name="Followed Hyperlink" xfId="320" builtinId="9" hidden="1"/>
    <cellStyle name="Followed Hyperlink" xfId="322" builtinId="9" hidden="1"/>
    <cellStyle name="Followed Hyperlink" xfId="324" builtinId="9" hidden="1"/>
    <cellStyle name="Followed Hyperlink" xfId="326" builtinId="9" hidden="1"/>
    <cellStyle name="Followed Hyperlink" xfId="328" builtinId="9" hidden="1"/>
    <cellStyle name="Followed Hyperlink" xfId="330" builtinId="9" hidden="1"/>
    <cellStyle name="Followed Hyperlink" xfId="332" builtinId="9" hidden="1"/>
    <cellStyle name="Followed Hyperlink" xfId="334" builtinId="9" hidden="1"/>
    <cellStyle name="Followed Hyperlink" xfId="336" builtinId="9" hidden="1"/>
    <cellStyle name="Followed Hyperlink" xfId="338" builtinId="9" hidden="1"/>
    <cellStyle name="Followed Hyperlink" xfId="340" builtinId="9" hidden="1"/>
    <cellStyle name="Followed Hyperlink" xfId="342" builtinId="9" hidden="1"/>
    <cellStyle name="Followed Hyperlink" xfId="344" builtinId="9" hidden="1"/>
    <cellStyle name="Followed Hyperlink" xfId="346" builtinId="9" hidden="1"/>
    <cellStyle name="Followed Hyperlink" xfId="348" builtinId="9" hidden="1"/>
    <cellStyle name="Followed Hyperlink" xfId="350" builtinId="9" hidden="1"/>
    <cellStyle name="Followed Hyperlink" xfId="352" builtinId="9" hidden="1"/>
    <cellStyle name="Followed Hyperlink" xfId="354" builtinId="9" hidden="1"/>
    <cellStyle name="Followed Hyperlink" xfId="356" builtinId="9" hidden="1"/>
    <cellStyle name="Followed Hyperlink" xfId="358" builtinId="9" hidden="1"/>
    <cellStyle name="Followed Hyperlink" xfId="360" builtinId="9" hidden="1"/>
    <cellStyle name="Followed Hyperlink" xfId="362" builtinId="9" hidden="1"/>
    <cellStyle name="Followed Hyperlink" xfId="364" builtinId="9" hidden="1"/>
    <cellStyle name="Followed Hyperlink" xfId="366" builtinId="9" hidden="1"/>
    <cellStyle name="Followed Hyperlink" xfId="368" builtinId="9" hidden="1"/>
    <cellStyle name="Followed Hyperlink" xfId="370" builtinId="9" hidden="1"/>
    <cellStyle name="Followed Hyperlink" xfId="372" builtinId="9" hidden="1"/>
    <cellStyle name="Followed Hyperlink" xfId="374" builtinId="9" hidden="1"/>
    <cellStyle name="Followed Hyperlink" xfId="376" builtinId="9" hidden="1"/>
    <cellStyle name="Followed Hyperlink" xfId="378" builtinId="9" hidden="1"/>
    <cellStyle name="Followed Hyperlink" xfId="380" builtinId="9" hidden="1"/>
    <cellStyle name="Followed Hyperlink" xfId="382" builtinId="9" hidden="1"/>
    <cellStyle name="Followed Hyperlink" xfId="384" builtinId="9" hidden="1"/>
    <cellStyle name="Followed Hyperlink" xfId="386" builtinId="9" hidden="1"/>
    <cellStyle name="Followed Hyperlink" xfId="388" builtinId="9" hidden="1"/>
    <cellStyle name="Followed Hyperlink" xfId="390" builtinId="9" hidden="1"/>
    <cellStyle name="Followed Hyperlink" xfId="392" builtinId="9" hidden="1"/>
    <cellStyle name="Followed Hyperlink" xfId="394" builtinId="9" hidden="1"/>
    <cellStyle name="Followed Hyperlink" xfId="396" builtinId="9" hidden="1"/>
    <cellStyle name="Followed Hyperlink" xfId="398" builtinId="9" hidden="1"/>
    <cellStyle name="Followed Hyperlink" xfId="400" builtinId="9" hidden="1"/>
    <cellStyle name="Followed Hyperlink" xfId="402" builtinId="9" hidden="1"/>
    <cellStyle name="Followed Hyperlink" xfId="404" builtinId="9" hidden="1"/>
    <cellStyle name="Followed Hyperlink" xfId="406" builtinId="9" hidden="1"/>
    <cellStyle name="Followed Hyperlink" xfId="408" builtinId="9" hidden="1"/>
    <cellStyle name="Followed Hyperlink" xfId="410" builtinId="9" hidden="1"/>
    <cellStyle name="Followed Hyperlink" xfId="412" builtinId="9" hidden="1"/>
    <cellStyle name="Followed Hyperlink" xfId="414" builtinId="9" hidden="1"/>
    <cellStyle name="Followed Hyperlink" xfId="416" builtinId="9" hidden="1"/>
    <cellStyle name="Followed Hyperlink" xfId="418" builtinId="9" hidden="1"/>
    <cellStyle name="Followed Hyperlink" xfId="420" builtinId="9" hidden="1"/>
    <cellStyle name="Followed Hyperlink" xfId="422" builtinId="9" hidden="1"/>
    <cellStyle name="Followed Hyperlink" xfId="424" builtinId="9" hidden="1"/>
    <cellStyle name="Followed Hyperlink" xfId="426" builtinId="9" hidden="1"/>
    <cellStyle name="Followed Hyperlink" xfId="428" builtinId="9" hidden="1"/>
    <cellStyle name="Followed Hyperlink" xfId="430" builtinId="9" hidden="1"/>
    <cellStyle name="Followed Hyperlink" xfId="432" builtinId="9" hidden="1"/>
    <cellStyle name="Followed Hyperlink" xfId="434" builtinId="9" hidden="1"/>
    <cellStyle name="Followed Hyperlink" xfId="436" builtinId="9" hidden="1"/>
    <cellStyle name="Followed Hyperlink" xfId="438" builtinId="9" hidden="1"/>
    <cellStyle name="Followed Hyperlink" xfId="440" builtinId="9" hidden="1"/>
    <cellStyle name="Followed Hyperlink" xfId="442" builtinId="9" hidden="1"/>
    <cellStyle name="Followed Hyperlink" xfId="444" builtinId="9" hidden="1"/>
    <cellStyle name="Followed Hyperlink" xfId="446" builtinId="9" hidden="1"/>
    <cellStyle name="Followed Hyperlink" xfId="448" builtinId="9" hidden="1"/>
    <cellStyle name="Followed Hyperlink" xfId="450" builtinId="9" hidden="1"/>
    <cellStyle name="Followed Hyperlink" xfId="452" builtinId="9" hidden="1"/>
    <cellStyle name="Followed Hyperlink" xfId="454" builtinId="9" hidden="1"/>
    <cellStyle name="Followed Hyperlink" xfId="456" builtinId="9" hidden="1"/>
    <cellStyle name="Followed Hyperlink" xfId="458" builtinId="9" hidden="1"/>
    <cellStyle name="Followed Hyperlink" xfId="460" builtinId="9" hidden="1"/>
    <cellStyle name="Followed Hyperlink" xfId="462" builtinId="9" hidden="1"/>
    <cellStyle name="Followed Hyperlink" xfId="464" builtinId="9" hidden="1"/>
    <cellStyle name="Followed Hyperlink" xfId="466" builtinId="9" hidden="1"/>
    <cellStyle name="Followed Hyperlink" xfId="468" builtinId="9" hidden="1"/>
    <cellStyle name="Followed Hyperlink" xfId="470" builtinId="9" hidden="1"/>
    <cellStyle name="Followed Hyperlink" xfId="472" builtinId="9" hidden="1"/>
    <cellStyle name="Followed Hyperlink" xfId="474" builtinId="9" hidden="1"/>
    <cellStyle name="Followed Hyperlink" xfId="476" builtinId="9" hidden="1"/>
    <cellStyle name="Followed Hyperlink" xfId="478" builtinId="9" hidden="1"/>
    <cellStyle name="Followed Hyperlink" xfId="480" builtinId="9" hidden="1"/>
    <cellStyle name="Followed Hyperlink" xfId="482" builtinId="9" hidden="1"/>
    <cellStyle name="Followed Hyperlink" xfId="484" builtinId="9" hidden="1"/>
    <cellStyle name="Followed Hyperlink" xfId="486" builtinId="9" hidden="1"/>
    <cellStyle name="Followed Hyperlink" xfId="488" builtinId="9" hidden="1"/>
    <cellStyle name="Followed Hyperlink" xfId="493" builtinId="9" hidden="1"/>
    <cellStyle name="Followed Hyperlink" xfId="494" builtinId="9" hidden="1"/>
    <cellStyle name="Followed Hyperlink" xfId="495" builtinId="9" hidden="1"/>
    <cellStyle name="Followed Hyperlink" xfId="496" builtinId="9" hidden="1"/>
    <cellStyle name="Followed Hyperlink" xfId="497" builtinId="9" hidden="1"/>
    <cellStyle name="Followed Hyperlink" xfId="498" builtinId="9" hidden="1"/>
    <cellStyle name="Followed Hyperlink" xfId="499" builtinId="9" hidden="1"/>
    <cellStyle name="Followed Hyperlink" xfId="500" builtinId="9" hidden="1"/>
    <cellStyle name="Followed Hyperlink" xfId="501" builtinId="9" hidden="1"/>
    <cellStyle name="Followed Hyperlink" xfId="502" builtinId="9" hidden="1"/>
    <cellStyle name="Followed Hyperlink" xfId="503" builtinId="9" hidden="1"/>
    <cellStyle name="Followed Hyperlink" xfId="504" builtinId="9" hidden="1"/>
    <cellStyle name="Followed Hyperlink" xfId="505" builtinId="9" hidden="1"/>
    <cellStyle name="Followed Hyperlink" xfId="506" builtinId="9" hidden="1"/>
    <cellStyle name="Followed Hyperlink" xfId="507" builtinId="9" hidden="1"/>
    <cellStyle name="Followed Hyperlink" xfId="508" builtinId="9" hidden="1"/>
    <cellStyle name="Followed Hyperlink" xfId="509" builtinId="9" hidden="1"/>
    <cellStyle name="Followed Hyperlink" xfId="510" builtinId="9" hidden="1"/>
    <cellStyle name="Followed Hyperlink" xfId="511" builtinId="9" hidden="1"/>
    <cellStyle name="Followed Hyperlink" xfId="512" builtinId="9" hidden="1"/>
    <cellStyle name="Followed Hyperlink" xfId="513" builtinId="9" hidden="1"/>
    <cellStyle name="Followed Hyperlink" xfId="514" builtinId="9" hidden="1"/>
    <cellStyle name="Followed Hyperlink" xfId="515" builtinId="9" hidden="1"/>
    <cellStyle name="Followed Hyperlink" xfId="516" builtinId="9" hidden="1"/>
    <cellStyle name="Followed Hyperlink" xfId="517" builtinId="9" hidden="1"/>
    <cellStyle name="Followed Hyperlink" xfId="518" builtinId="9" hidden="1"/>
    <cellStyle name="Followed Hyperlink" xfId="519" builtinId="9" hidden="1"/>
    <cellStyle name="Followed Hyperlink" xfId="520" builtinId="9" hidden="1"/>
    <cellStyle name="Followed Hyperlink" xfId="521" builtinId="9" hidden="1"/>
    <cellStyle name="Followed Hyperlink" xfId="522" builtinId="9" hidden="1"/>
    <cellStyle name="Followed Hyperlink" xfId="523" builtinId="9" hidden="1"/>
    <cellStyle name="Followed Hyperlink" xfId="524" builtinId="9" hidden="1"/>
    <cellStyle name="Followed Hyperlink" xfId="525" builtinId="9" hidden="1"/>
    <cellStyle name="Followed Hyperlink" xfId="526" builtinId="9" hidden="1"/>
    <cellStyle name="Followed Hyperlink" xfId="527" builtinId="9" hidden="1"/>
    <cellStyle name="Followed Hyperlink" xfId="528" builtinId="9" hidden="1"/>
    <cellStyle name="Followed Hyperlink" xfId="529" builtinId="9" hidden="1"/>
    <cellStyle name="Followed Hyperlink" xfId="530" builtinId="9" hidden="1"/>
    <cellStyle name="Followed Hyperlink" xfId="531" builtinId="9" hidden="1"/>
    <cellStyle name="Followed Hyperlink" xfId="532" builtinId="9" hidden="1"/>
    <cellStyle name="Followed Hyperlink" xfId="533" builtinId="9" hidden="1"/>
    <cellStyle name="Followed Hyperlink" xfId="534" builtinId="9" hidden="1"/>
    <cellStyle name="Followed Hyperlink" xfId="535" builtinId="9" hidden="1"/>
    <cellStyle name="Followed Hyperlink" xfId="536" builtinId="9" hidden="1"/>
    <cellStyle name="Followed Hyperlink" xfId="537" builtinId="9" hidden="1"/>
    <cellStyle name="Followed Hyperlink" xfId="538" builtinId="9" hidden="1"/>
    <cellStyle name="Followed Hyperlink" xfId="539" builtinId="9" hidden="1"/>
    <cellStyle name="Followed Hyperlink" xfId="540" builtinId="9" hidden="1"/>
    <cellStyle name="Followed Hyperlink" xfId="541" builtinId="9" hidden="1"/>
    <cellStyle name="Followed Hyperlink" xfId="542" builtinId="9" hidden="1"/>
    <cellStyle name="Followed Hyperlink" xfId="543" builtinId="9" hidden="1"/>
    <cellStyle name="Followed Hyperlink" xfId="544" builtinId="9" hidden="1"/>
    <cellStyle name="Followed Hyperlink" xfId="545" builtinId="9" hidden="1"/>
    <cellStyle name="Followed Hyperlink" xfId="546" builtinId="9" hidden="1"/>
    <cellStyle name="Followed Hyperlink" xfId="547" builtinId="9" hidden="1"/>
    <cellStyle name="Followed Hyperlink" xfId="548" builtinId="9" hidden="1"/>
    <cellStyle name="Followed Hyperlink" xfId="549" builtinId="9" hidden="1"/>
    <cellStyle name="Followed Hyperlink" xfId="550" builtinId="9" hidden="1"/>
    <cellStyle name="Followed Hyperlink" xfId="551" builtinId="9" hidden="1"/>
    <cellStyle name="Followed Hyperlink" xfId="552" builtinId="9" hidden="1"/>
    <cellStyle name="Followed Hyperlink" xfId="553" builtinId="9" hidden="1"/>
    <cellStyle name="Followed Hyperlink" xfId="554" builtinId="9" hidden="1"/>
    <cellStyle name="Followed Hyperlink" xfId="555" builtinId="9" hidden="1"/>
    <cellStyle name="Followed Hyperlink" xfId="556" builtinId="9" hidden="1"/>
    <cellStyle name="Followed Hyperlink" xfId="557" builtinId="9" hidden="1"/>
    <cellStyle name="Followed Hyperlink" xfId="558" builtinId="9" hidden="1"/>
    <cellStyle name="Followed Hyperlink" xfId="559" builtinId="9" hidden="1"/>
    <cellStyle name="Followed Hyperlink" xfId="560" builtinId="9" hidden="1"/>
    <cellStyle name="Followed Hyperlink" xfId="561" builtinId="9" hidden="1"/>
    <cellStyle name="Followed Hyperlink" xfId="562" builtinId="9" hidden="1"/>
    <cellStyle name="Followed Hyperlink" xfId="563" builtinId="9" hidden="1"/>
    <cellStyle name="Followed Hyperlink" xfId="564" builtinId="9" hidden="1"/>
    <cellStyle name="Followed Hyperlink" xfId="565" builtinId="9" hidden="1"/>
    <cellStyle name="Followed Hyperlink" xfId="566" builtinId="9" hidden="1"/>
    <cellStyle name="Followed Hyperlink" xfId="567" builtinId="9" hidden="1"/>
    <cellStyle name="Followed Hyperlink" xfId="568" builtinId="9" hidden="1"/>
    <cellStyle name="Followed Hyperlink" xfId="569" builtinId="9" hidden="1"/>
    <cellStyle name="Followed Hyperlink" xfId="570" builtinId="9" hidden="1"/>
    <cellStyle name="Followed Hyperlink" xfId="571" builtinId="9" hidden="1"/>
    <cellStyle name="Followed Hyperlink" xfId="572" builtinId="9" hidden="1"/>
    <cellStyle name="Followed Hyperlink" xfId="573" builtinId="9" hidden="1"/>
    <cellStyle name="Followed Hyperlink" xfId="574" builtinId="9" hidden="1"/>
    <cellStyle name="Followed Hyperlink" xfId="575" builtinId="9" hidden="1"/>
    <cellStyle name="Followed Hyperlink" xfId="576" builtinId="9" hidden="1"/>
    <cellStyle name="Followed Hyperlink" xfId="577" builtinId="9" hidden="1"/>
    <cellStyle name="Followed Hyperlink" xfId="578" builtinId="9" hidden="1"/>
    <cellStyle name="Followed Hyperlink" xfId="579" builtinId="9" hidden="1"/>
    <cellStyle name="Followed Hyperlink" xfId="580" builtinId="9" hidden="1"/>
    <cellStyle name="Followed Hyperlink" xfId="581" builtinId="9" hidden="1"/>
    <cellStyle name="Followed Hyperlink" xfId="582" builtinId="9" hidden="1"/>
    <cellStyle name="Followed Hyperlink" xfId="583" builtinId="9" hidden="1"/>
    <cellStyle name="Followed Hyperlink" xfId="584" builtinId="9" hidden="1"/>
    <cellStyle name="Followed Hyperlink" xfId="585" builtinId="9" hidden="1"/>
    <cellStyle name="Followed Hyperlink" xfId="586" builtinId="9" hidden="1"/>
    <cellStyle name="Followed Hyperlink" xfId="587" builtinId="9" hidden="1"/>
    <cellStyle name="Followed Hyperlink" xfId="588" builtinId="9" hidden="1"/>
    <cellStyle name="Followed Hyperlink" xfId="589" builtinId="9" hidden="1"/>
    <cellStyle name="Followed Hyperlink" xfId="590" builtinId="9" hidden="1"/>
    <cellStyle name="Followed Hyperlink" xfId="591" builtinId="9" hidden="1"/>
    <cellStyle name="Followed Hyperlink" xfId="592" builtinId="9" hidden="1"/>
    <cellStyle name="Followed Hyperlink" xfId="593" builtinId="9" hidden="1"/>
    <cellStyle name="Followed Hyperlink" xfId="594" builtinId="9" hidden="1"/>
    <cellStyle name="Followed Hyperlink" xfId="595" builtinId="9" hidden="1"/>
    <cellStyle name="Followed Hyperlink" xfId="596" builtinId="9" hidden="1"/>
    <cellStyle name="Followed Hyperlink" xfId="597" builtinId="9" hidden="1"/>
    <cellStyle name="Followed Hyperlink" xfId="598" builtinId="9" hidden="1"/>
    <cellStyle name="Followed Hyperlink" xfId="599" builtinId="9" hidden="1"/>
    <cellStyle name="Followed Hyperlink" xfId="600" builtinId="9" hidden="1"/>
    <cellStyle name="Followed Hyperlink" xfId="601" builtinId="9" hidden="1"/>
    <cellStyle name="Followed Hyperlink" xfId="602" builtinId="9" hidden="1"/>
    <cellStyle name="Followed Hyperlink" xfId="603" builtinId="9" hidden="1"/>
    <cellStyle name="Followed Hyperlink" xfId="604" builtinId="9" hidden="1"/>
    <cellStyle name="Followed Hyperlink" xfId="605" builtinId="9" hidden="1"/>
    <cellStyle name="Followed Hyperlink" xfId="606" builtinId="9" hidden="1"/>
    <cellStyle name="Followed Hyperlink" xfId="607" builtinId="9" hidden="1"/>
    <cellStyle name="Followed Hyperlink" xfId="608" builtinId="9" hidden="1"/>
    <cellStyle name="Followed Hyperlink" xfId="609" builtinId="9" hidden="1"/>
    <cellStyle name="Followed Hyperlink" xfId="610" builtinId="9" hidden="1"/>
    <cellStyle name="Followed Hyperlink" xfId="611" builtinId="9" hidden="1"/>
    <cellStyle name="Followed Hyperlink" xfId="612" builtinId="9" hidden="1"/>
    <cellStyle name="Followed Hyperlink" xfId="613" builtinId="9" hidden="1"/>
    <cellStyle name="Followed Hyperlink" xfId="614" builtinId="9" hidden="1"/>
    <cellStyle name="Followed Hyperlink" xfId="615" builtinId="9" hidden="1"/>
    <cellStyle name="Followed Hyperlink" xfId="616" builtinId="9" hidden="1"/>
    <cellStyle name="Followed Hyperlink" xfId="617" builtinId="9" hidden="1"/>
    <cellStyle name="Followed Hyperlink" xfId="618" builtinId="9" hidden="1"/>
    <cellStyle name="Followed Hyperlink" xfId="619" builtinId="9" hidden="1"/>
    <cellStyle name="Followed Hyperlink" xfId="620" builtinId="9" hidden="1"/>
    <cellStyle name="Followed Hyperlink" xfId="621" builtinId="9" hidden="1"/>
    <cellStyle name="Followed Hyperlink" xfId="622" builtinId="9" hidden="1"/>
    <cellStyle name="Followed Hyperlink" xfId="623" builtinId="9" hidden="1"/>
    <cellStyle name="Followed Hyperlink" xfId="624" builtinId="9" hidden="1"/>
    <cellStyle name="Followed Hyperlink" xfId="625" builtinId="9" hidden="1"/>
    <cellStyle name="Followed Hyperlink" xfId="626" builtinId="9" hidden="1"/>
    <cellStyle name="Followed Hyperlink" xfId="627" builtinId="9" hidden="1"/>
    <cellStyle name="Followed Hyperlink" xfId="628" builtinId="9" hidden="1"/>
    <cellStyle name="Followed Hyperlink" xfId="629" builtinId="9" hidden="1"/>
    <cellStyle name="Followed Hyperlink" xfId="630" builtinId="9" hidden="1"/>
    <cellStyle name="Followed Hyperlink" xfId="631" builtinId="9" hidden="1"/>
    <cellStyle name="Followed Hyperlink" xfId="632" builtinId="9" hidden="1"/>
    <cellStyle name="Followed Hyperlink" xfId="633" builtinId="9" hidden="1"/>
    <cellStyle name="Followed Hyperlink" xfId="634" builtinId="9" hidden="1"/>
    <cellStyle name="Followed Hyperlink" xfId="635" builtinId="9" hidden="1"/>
    <cellStyle name="Followed Hyperlink" xfId="636" builtinId="9" hidden="1"/>
    <cellStyle name="Followed Hyperlink" xfId="637" builtinId="9" hidden="1"/>
    <cellStyle name="Followed Hyperlink" xfId="638" builtinId="9" hidden="1"/>
    <cellStyle name="Followed Hyperlink" xfId="639" builtinId="9" hidden="1"/>
    <cellStyle name="Followed Hyperlink" xfId="640" builtinId="9" hidden="1"/>
    <cellStyle name="Followed Hyperlink" xfId="641" builtinId="9" hidden="1"/>
    <cellStyle name="Followed Hyperlink" xfId="642" builtinId="9" hidden="1"/>
    <cellStyle name="Followed Hyperlink" xfId="643" builtinId="9" hidden="1"/>
    <cellStyle name="Followed Hyperlink" xfId="644" builtinId="9" hidden="1"/>
    <cellStyle name="Followed Hyperlink" xfId="645" builtinId="9" hidden="1"/>
    <cellStyle name="Followed Hyperlink" xfId="646" builtinId="9" hidden="1"/>
    <cellStyle name="Followed Hyperlink" xfId="647" builtinId="9" hidden="1"/>
    <cellStyle name="Followed Hyperlink" xfId="648" builtinId="9" hidden="1"/>
    <cellStyle name="Followed Hyperlink" xfId="649" builtinId="9" hidden="1"/>
    <cellStyle name="Followed Hyperlink" xfId="650" builtinId="9" hidden="1"/>
    <cellStyle name="Followed Hyperlink" xfId="651" builtinId="9" hidden="1"/>
    <cellStyle name="Followed Hyperlink" xfId="652" builtinId="9" hidden="1"/>
    <cellStyle name="Followed Hyperlink" xfId="653" builtinId="9" hidden="1"/>
    <cellStyle name="Followed Hyperlink" xfId="654" builtinId="9" hidden="1"/>
    <cellStyle name="Followed Hyperlink" xfId="655" builtinId="9" hidden="1"/>
    <cellStyle name="Followed Hyperlink" xfId="656" builtinId="9" hidden="1"/>
    <cellStyle name="Followed Hyperlink" xfId="657" builtinId="9" hidden="1"/>
    <cellStyle name="Followed Hyperlink" xfId="658" builtinId="9" hidden="1"/>
    <cellStyle name="Followed Hyperlink" xfId="659" builtinId="9" hidden="1"/>
    <cellStyle name="Followed Hyperlink" xfId="660" builtinId="9" hidden="1"/>
    <cellStyle name="Followed Hyperlink" xfId="661" builtinId="9" hidden="1"/>
    <cellStyle name="Followed Hyperlink" xfId="662" builtinId="9" hidden="1"/>
    <cellStyle name="Followed Hyperlink" xfId="663" builtinId="9" hidden="1"/>
    <cellStyle name="Followed Hyperlink" xfId="664" builtinId="9" hidden="1"/>
    <cellStyle name="Followed Hyperlink" xfId="665" builtinId="9" hidden="1"/>
    <cellStyle name="Followed Hyperlink" xfId="666" builtinId="9" hidden="1"/>
    <cellStyle name="Followed Hyperlink" xfId="667" builtinId="9" hidden="1"/>
    <cellStyle name="Followed Hyperlink" xfId="668" builtinId="9" hidden="1"/>
    <cellStyle name="Followed Hyperlink" xfId="669" builtinId="9" hidden="1"/>
    <cellStyle name="Followed Hyperlink" xfId="670" builtinId="9" hidden="1"/>
    <cellStyle name="Followed Hyperlink" xfId="671" builtinId="9" hidden="1"/>
    <cellStyle name="Followed Hyperlink" xfId="672" builtinId="9" hidden="1"/>
    <cellStyle name="Followed Hyperlink" xfId="673" builtinId="9" hidden="1"/>
    <cellStyle name="Followed Hyperlink" xfId="674" builtinId="9" hidden="1"/>
    <cellStyle name="Followed Hyperlink" xfId="675" builtinId="9" hidden="1"/>
    <cellStyle name="Followed Hyperlink" xfId="676" builtinId="9" hidden="1"/>
    <cellStyle name="Followed Hyperlink" xfId="677" builtinId="9" hidden="1"/>
    <cellStyle name="Followed Hyperlink" xfId="678" builtinId="9" hidden="1"/>
    <cellStyle name="Followed Hyperlink" xfId="679" builtinId="9" hidden="1"/>
    <cellStyle name="Followed Hyperlink" xfId="680" builtinId="9" hidden="1"/>
    <cellStyle name="Followed Hyperlink" xfId="681" builtinId="9" hidden="1"/>
    <cellStyle name="Followed Hyperlink" xfId="682" builtinId="9" hidden="1"/>
    <cellStyle name="Followed Hyperlink" xfId="683" builtinId="9" hidden="1"/>
    <cellStyle name="Followed Hyperlink" xfId="684" builtinId="9" hidden="1"/>
    <cellStyle name="Followed Hyperlink" xfId="685" builtinId="9" hidden="1"/>
    <cellStyle name="Followed Hyperlink" xfId="686" builtinId="9" hidden="1"/>
    <cellStyle name="Followed Hyperlink" xfId="687" builtinId="9" hidden="1"/>
    <cellStyle name="Followed Hyperlink" xfId="688" builtinId="9" hidden="1"/>
    <cellStyle name="Followed Hyperlink" xfId="689" builtinId="9" hidden="1"/>
    <cellStyle name="Followed Hyperlink" xfId="690" builtinId="9" hidden="1"/>
    <cellStyle name="Followed Hyperlink" xfId="691" builtinId="9" hidden="1"/>
    <cellStyle name="Followed Hyperlink" xfId="692" builtinId="9" hidden="1"/>
    <cellStyle name="Followed Hyperlink" xfId="693" builtinId="9" hidden="1"/>
    <cellStyle name="Followed Hyperlink" xfId="694" builtinId="9" hidden="1"/>
    <cellStyle name="Followed Hyperlink" xfId="695" builtinId="9" hidden="1"/>
    <cellStyle name="Followed Hyperlink" xfId="696" builtinId="9" hidden="1"/>
    <cellStyle name="Followed Hyperlink" xfId="697" builtinId="9" hidden="1"/>
    <cellStyle name="Followed Hyperlink" xfId="698" builtinId="9" hidden="1"/>
    <cellStyle name="Followed Hyperlink" xfId="699" builtinId="9" hidden="1"/>
    <cellStyle name="Followed Hyperlink" xfId="700" builtinId="9" hidden="1"/>
    <cellStyle name="Followed Hyperlink" xfId="701" builtinId="9" hidden="1"/>
    <cellStyle name="Followed Hyperlink" xfId="702" builtinId="9" hidden="1"/>
    <cellStyle name="Followed Hyperlink" xfId="703" builtinId="9" hidden="1"/>
    <cellStyle name="Followed Hyperlink" xfId="704" builtinId="9" hidden="1"/>
    <cellStyle name="Followed Hyperlink" xfId="705" builtinId="9" hidden="1"/>
    <cellStyle name="Followed Hyperlink" xfId="706" builtinId="9" hidden="1"/>
    <cellStyle name="Followed Hyperlink" xfId="707" builtinId="9" hidden="1"/>
    <cellStyle name="Followed Hyperlink" xfId="708" builtinId="9" hidden="1"/>
    <cellStyle name="Followed Hyperlink" xfId="709" builtinId="9" hidden="1"/>
    <cellStyle name="Followed Hyperlink" xfId="710" builtinId="9" hidden="1"/>
    <cellStyle name="Followed Hyperlink" xfId="711" builtinId="9" hidden="1"/>
    <cellStyle name="Followed Hyperlink" xfId="712" builtinId="9" hidden="1"/>
    <cellStyle name="Followed Hyperlink" xfId="713" builtinId="9" hidden="1"/>
    <cellStyle name="Followed Hyperlink" xfId="714" builtinId="9" hidden="1"/>
    <cellStyle name="Followed Hyperlink" xfId="715" builtinId="9" hidden="1"/>
    <cellStyle name="Followed Hyperlink" xfId="716" builtinId="9" hidden="1"/>
    <cellStyle name="Followed Hyperlink" xfId="717" builtinId="9" hidden="1"/>
    <cellStyle name="Followed Hyperlink" xfId="718" builtinId="9" hidden="1"/>
    <cellStyle name="Followed Hyperlink" xfId="719" builtinId="9" hidden="1"/>
    <cellStyle name="Followed Hyperlink" xfId="720" builtinId="9" hidden="1"/>
    <cellStyle name="Followed Hyperlink" xfId="721" builtinId="9" hidden="1"/>
    <cellStyle name="Followed Hyperlink" xfId="722" builtinId="9" hidden="1"/>
    <cellStyle name="Followed Hyperlink" xfId="723" builtinId="9" hidden="1"/>
    <cellStyle name="Followed Hyperlink" xfId="724" builtinId="9" hidden="1"/>
    <cellStyle name="Followed Hyperlink" xfId="725" builtinId="9" hidden="1"/>
    <cellStyle name="Followed Hyperlink" xfId="726" builtinId="9" hidden="1"/>
    <cellStyle name="Followed Hyperlink" xfId="727" builtinId="9" hidden="1"/>
    <cellStyle name="Followed Hyperlink" xfId="728" builtinId="9" hidden="1"/>
    <cellStyle name="Followed Hyperlink" xfId="729" builtinId="9" hidden="1"/>
    <cellStyle name="Followed Hyperlink" xfId="730" builtinId="9" hidden="1"/>
    <cellStyle name="Followed Hyperlink" xfId="731" builtinId="9" hidden="1"/>
    <cellStyle name="Followed Hyperlink" xfId="732" builtinId="9" hidden="1"/>
    <cellStyle name="Followed Hyperlink" xfId="733" builtinId="9" hidden="1"/>
    <cellStyle name="Followed Hyperlink" xfId="734" builtinId="9" hidden="1"/>
    <cellStyle name="Followed Hyperlink" xfId="735" builtinId="9" hidden="1"/>
    <cellStyle name="Followed Hyperlink" xfId="736" builtinId="9" hidden="1"/>
    <cellStyle name="Followed Hyperlink" xfId="737" builtinId="9" hidden="1"/>
    <cellStyle name="Followed Hyperlink" xfId="738" builtinId="9" hidden="1"/>
    <cellStyle name="Followed Hyperlink" xfId="739" builtinId="9" hidden="1"/>
    <cellStyle name="Followed Hyperlink" xfId="740" builtinId="9" hidden="1"/>
    <cellStyle name="Followed Hyperlink" xfId="741" builtinId="9" hidden="1"/>
    <cellStyle name="Followed Hyperlink" xfId="742" builtinId="9" hidden="1"/>
    <cellStyle name="Followed Hyperlink" xfId="743" builtinId="9" hidden="1"/>
    <cellStyle name="Followed Hyperlink" xfId="744" builtinId="9" hidden="1"/>
    <cellStyle name="Followed Hyperlink" xfId="745" builtinId="9" hidden="1"/>
    <cellStyle name="Followed Hyperlink" xfId="746" builtinId="9" hidden="1"/>
    <cellStyle name="Followed Hyperlink" xfId="747" builtinId="9" hidden="1"/>
    <cellStyle name="Followed Hyperlink" xfId="748" builtinId="9" hidden="1"/>
    <cellStyle name="Followed Hyperlink" xfId="749" builtinId="9" hidden="1"/>
    <cellStyle name="Followed Hyperlink" xfId="750" builtinId="9" hidden="1"/>
    <cellStyle name="Followed Hyperlink" xfId="751" builtinId="9" hidden="1"/>
    <cellStyle name="Followed Hyperlink" xfId="752" builtinId="9" hidden="1"/>
    <cellStyle name="Followed Hyperlink" xfId="753" builtinId="9" hidden="1"/>
    <cellStyle name="Followed Hyperlink" xfId="754" builtinId="9" hidden="1"/>
    <cellStyle name="Followed Hyperlink" xfId="755" builtinId="9" hidden="1"/>
    <cellStyle name="Followed Hyperlink" xfId="756" builtinId="9" hidden="1"/>
    <cellStyle name="Followed Hyperlink" xfId="757" builtinId="9" hidden="1"/>
    <cellStyle name="Followed Hyperlink" xfId="758" builtinId="9" hidden="1"/>
    <cellStyle name="Followed Hyperlink" xfId="759" builtinId="9" hidden="1"/>
    <cellStyle name="Followed Hyperlink" xfId="760" builtinId="9" hidden="1"/>
    <cellStyle name="Followed Hyperlink" xfId="761" builtinId="9" hidden="1"/>
    <cellStyle name="Followed Hyperlink" xfId="762" builtinId="9" hidden="1"/>
    <cellStyle name="Followed Hyperlink" xfId="763" builtinId="9" hidden="1"/>
    <cellStyle name="Followed Hyperlink" xfId="764" builtinId="9" hidden="1"/>
    <cellStyle name="Followed Hyperlink" xfId="765" builtinId="9" hidden="1"/>
    <cellStyle name="Followed Hyperlink" xfId="766" builtinId="9" hidden="1"/>
    <cellStyle name="Followed Hyperlink" xfId="767" builtinId="9" hidden="1"/>
    <cellStyle name="Followed Hyperlink" xfId="768" builtinId="9" hidden="1"/>
    <cellStyle name="Followed Hyperlink" xfId="769" builtinId="9" hidden="1"/>
    <cellStyle name="Followed Hyperlink" xfId="770" builtinId="9" hidden="1"/>
    <cellStyle name="Followed Hyperlink" xfId="771" builtinId="9" hidden="1"/>
    <cellStyle name="Followed Hyperlink" xfId="772" builtinId="9" hidden="1"/>
    <cellStyle name="Followed Hyperlink" xfId="773" builtinId="9" hidden="1"/>
    <cellStyle name="Followed Hyperlink" xfId="774" builtinId="9" hidden="1"/>
    <cellStyle name="Followed Hyperlink" xfId="775" builtinId="9" hidden="1"/>
    <cellStyle name="Followed Hyperlink" xfId="776" builtinId="9" hidden="1"/>
    <cellStyle name="Followed Hyperlink" xfId="777" builtinId="9" hidden="1"/>
    <cellStyle name="Followed Hyperlink" xfId="778" builtinId="9" hidden="1"/>
    <cellStyle name="Followed Hyperlink" xfId="779" builtinId="9" hidden="1"/>
    <cellStyle name="Followed Hyperlink" xfId="780" builtinId="9" hidden="1"/>
    <cellStyle name="Followed Hyperlink" xfId="781" builtinId="9" hidden="1"/>
    <cellStyle name="Followed Hyperlink" xfId="782" builtinId="9" hidden="1"/>
    <cellStyle name="Followed Hyperlink" xfId="783" builtinId="9" hidden="1"/>
    <cellStyle name="Followed Hyperlink" xfId="784" builtinId="9" hidden="1"/>
    <cellStyle name="Followed Hyperlink" xfId="785" builtinId="9" hidden="1"/>
    <cellStyle name="Followed Hyperlink" xfId="786" builtinId="9" hidden="1"/>
    <cellStyle name="Followed Hyperlink" xfId="787" builtinId="9" hidden="1"/>
    <cellStyle name="Followed Hyperlink" xfId="788" builtinId="9" hidden="1"/>
    <cellStyle name="Followed Hyperlink" xfId="789" builtinId="9" hidden="1"/>
    <cellStyle name="Followed Hyperlink" xfId="790" builtinId="9" hidden="1"/>
    <cellStyle name="Followed Hyperlink" xfId="791" builtinId="9" hidden="1"/>
    <cellStyle name="Followed Hyperlink" xfId="792" builtinId="9" hidden="1"/>
    <cellStyle name="Followed Hyperlink" xfId="793" builtinId="9" hidden="1"/>
    <cellStyle name="Followed Hyperlink" xfId="794" builtinId="9" hidden="1"/>
    <cellStyle name="Followed Hyperlink" xfId="795" builtinId="9" hidden="1"/>
    <cellStyle name="Followed Hyperlink" xfId="796" builtinId="9" hidden="1"/>
    <cellStyle name="Followed Hyperlink" xfId="797" builtinId="9" hidden="1"/>
    <cellStyle name="Followed Hyperlink" xfId="798" builtinId="9" hidden="1"/>
    <cellStyle name="Followed Hyperlink" xfId="799" builtinId="9" hidden="1"/>
    <cellStyle name="Followed Hyperlink" xfId="800" builtinId="9" hidden="1"/>
    <cellStyle name="Followed Hyperlink" xfId="801" builtinId="9" hidden="1"/>
    <cellStyle name="Followed Hyperlink" xfId="802" builtinId="9" hidden="1"/>
    <cellStyle name="Followed Hyperlink" xfId="803" builtinId="9" hidden="1"/>
    <cellStyle name="Followed Hyperlink" xfId="804" builtinId="9" hidden="1"/>
    <cellStyle name="Followed Hyperlink" xfId="805" builtinId="9" hidden="1"/>
    <cellStyle name="Followed Hyperlink" xfId="806" builtinId="9" hidden="1"/>
    <cellStyle name="Followed Hyperlink" xfId="807" builtinId="9" hidden="1"/>
    <cellStyle name="Followed Hyperlink" xfId="808" builtinId="9" hidden="1"/>
    <cellStyle name="Followed Hyperlink" xfId="809" builtinId="9" hidden="1"/>
    <cellStyle name="Followed Hyperlink" xfId="810" builtinId="9" hidden="1"/>
    <cellStyle name="Followed Hyperlink" xfId="811" builtinId="9" hidden="1"/>
    <cellStyle name="Followed Hyperlink" xfId="812" builtinId="9" hidden="1"/>
    <cellStyle name="Followed Hyperlink" xfId="813" builtinId="9" hidden="1"/>
    <cellStyle name="Followed Hyperlink" xfId="814" builtinId="9" hidden="1"/>
    <cellStyle name="Followed Hyperlink" xfId="815" builtinId="9" hidden="1"/>
    <cellStyle name="Followed Hyperlink" xfId="816" builtinId="9" hidden="1"/>
    <cellStyle name="Followed Hyperlink" xfId="817" builtinId="9" hidden="1"/>
    <cellStyle name="Followed Hyperlink" xfId="818" builtinId="9" hidden="1"/>
    <cellStyle name="Followed Hyperlink" xfId="819" builtinId="9" hidden="1"/>
    <cellStyle name="Followed Hyperlink" xfId="820" builtinId="9" hidden="1"/>
    <cellStyle name="Followed Hyperlink" xfId="821" builtinId="9" hidden="1"/>
    <cellStyle name="Followed Hyperlink" xfId="822" builtinId="9" hidden="1"/>
    <cellStyle name="Followed Hyperlink" xfId="823" builtinId="9" hidden="1"/>
    <cellStyle name="Followed Hyperlink" xfId="824" builtinId="9" hidden="1"/>
    <cellStyle name="Followed Hyperlink" xfId="825" builtinId="9" hidden="1"/>
    <cellStyle name="Followed Hyperlink" xfId="826" builtinId="9" hidden="1"/>
    <cellStyle name="Followed Hyperlink" xfId="827" builtinId="9" hidden="1"/>
    <cellStyle name="Followed Hyperlink" xfId="828" builtinId="9" hidden="1"/>
    <cellStyle name="Followed Hyperlink" xfId="829" builtinId="9" hidden="1"/>
    <cellStyle name="Followed Hyperlink" xfId="830" builtinId="9" hidden="1"/>
    <cellStyle name="Followed Hyperlink" xfId="831" builtinId="9" hidden="1"/>
    <cellStyle name="Followed Hyperlink" xfId="832" builtinId="9" hidden="1"/>
    <cellStyle name="Followed Hyperlink" xfId="833" builtinId="9" hidden="1"/>
    <cellStyle name="Followed Hyperlink" xfId="834" builtinId="9" hidden="1"/>
    <cellStyle name="Followed Hyperlink" xfId="835" builtinId="9" hidden="1"/>
    <cellStyle name="Followed Hyperlink" xfId="836" builtinId="9" hidden="1"/>
    <cellStyle name="Followed Hyperlink" xfId="837" builtinId="9" hidden="1"/>
    <cellStyle name="Followed Hyperlink" xfId="838" builtinId="9" hidden="1"/>
    <cellStyle name="Followed Hyperlink" xfId="839" builtinId="9" hidden="1"/>
    <cellStyle name="Followed Hyperlink" xfId="840" builtinId="9" hidden="1"/>
    <cellStyle name="Followed Hyperlink" xfId="841" builtinId="9" hidden="1"/>
    <cellStyle name="Followed Hyperlink" xfId="842" builtinId="9" hidden="1"/>
    <cellStyle name="Followed Hyperlink" xfId="843" builtinId="9" hidden="1"/>
    <cellStyle name="Followed Hyperlink" xfId="844" builtinId="9" hidden="1"/>
    <cellStyle name="Followed Hyperlink" xfId="845" builtinId="9" hidden="1"/>
    <cellStyle name="Followed Hyperlink" xfId="846" builtinId="9" hidden="1"/>
    <cellStyle name="Followed Hyperlink" xfId="847" builtinId="9" hidden="1"/>
    <cellStyle name="Followed Hyperlink" xfId="848" builtinId="9" hidden="1"/>
    <cellStyle name="Followed Hyperlink" xfId="849" builtinId="9" hidden="1"/>
    <cellStyle name="Followed Hyperlink" xfId="850" builtinId="9" hidden="1"/>
    <cellStyle name="Followed Hyperlink" xfId="851" builtinId="9" hidden="1"/>
    <cellStyle name="Followed Hyperlink" xfId="852" builtinId="9" hidden="1"/>
    <cellStyle name="Followed Hyperlink" xfId="853" builtinId="9" hidden="1"/>
    <cellStyle name="Followed Hyperlink" xfId="854" builtinId="9" hidden="1"/>
    <cellStyle name="Followed Hyperlink" xfId="855" builtinId="9" hidden="1"/>
    <cellStyle name="Followed Hyperlink" xfId="856" builtinId="9" hidden="1"/>
    <cellStyle name="Followed Hyperlink" xfId="857" builtinId="9" hidden="1"/>
    <cellStyle name="Followed Hyperlink" xfId="858" builtinId="9" hidden="1"/>
    <cellStyle name="Followed Hyperlink" xfId="859" builtinId="9" hidden="1"/>
    <cellStyle name="Followed Hyperlink" xfId="860" builtinId="9" hidden="1"/>
    <cellStyle name="Followed Hyperlink" xfId="861" builtinId="9" hidden="1"/>
    <cellStyle name="Followed Hyperlink" xfId="862" builtinId="9" hidden="1"/>
    <cellStyle name="Followed Hyperlink" xfId="863" builtinId="9" hidden="1"/>
    <cellStyle name="Followed Hyperlink" xfId="864" builtinId="9" hidden="1"/>
    <cellStyle name="Followed Hyperlink" xfId="865" builtinId="9" hidden="1"/>
    <cellStyle name="Followed Hyperlink" xfId="866" builtinId="9" hidden="1"/>
    <cellStyle name="Followed Hyperlink" xfId="867" builtinId="9" hidden="1"/>
    <cellStyle name="Followed Hyperlink" xfId="868" builtinId="9" hidden="1"/>
    <cellStyle name="Followed Hyperlink" xfId="869" builtinId="9" hidden="1"/>
    <cellStyle name="Followed Hyperlink" xfId="870" builtinId="9" hidden="1"/>
    <cellStyle name="Followed Hyperlink" xfId="871" builtinId="9" hidden="1"/>
    <cellStyle name="Followed Hyperlink" xfId="872" builtinId="9" hidden="1"/>
    <cellStyle name="Followed Hyperlink" xfId="873" builtinId="9" hidden="1"/>
    <cellStyle name="Followed Hyperlink" xfId="874" builtinId="9" hidden="1"/>
    <cellStyle name="Followed Hyperlink" xfId="875" builtinId="9" hidden="1"/>
    <cellStyle name="Followed Hyperlink" xfId="876" builtinId="9" hidden="1"/>
    <cellStyle name="Followed Hyperlink" xfId="877" builtinId="9" hidden="1"/>
    <cellStyle name="Followed Hyperlink" xfId="878" builtinId="9" hidden="1"/>
    <cellStyle name="Followed Hyperlink" xfId="879" builtinId="9" hidden="1"/>
    <cellStyle name="Followed Hyperlink" xfId="880" builtinId="9" hidden="1"/>
    <cellStyle name="Followed Hyperlink" xfId="881" builtinId="9" hidden="1"/>
    <cellStyle name="Followed Hyperlink" xfId="882" builtinId="9" hidden="1"/>
    <cellStyle name="Followed Hyperlink" xfId="883" builtinId="9" hidden="1"/>
    <cellStyle name="Followed Hyperlink" xfId="884" builtinId="9" hidden="1"/>
    <cellStyle name="Followed Hyperlink" xfId="885" builtinId="9" hidden="1"/>
    <cellStyle name="Followed Hyperlink" xfId="886" builtinId="9" hidden="1"/>
    <cellStyle name="Followed Hyperlink" xfId="887" builtinId="9" hidden="1"/>
    <cellStyle name="Followed Hyperlink" xfId="888" builtinId="9" hidden="1"/>
    <cellStyle name="Followed Hyperlink" xfId="889" builtinId="9" hidden="1"/>
    <cellStyle name="Followed Hyperlink" xfId="890" builtinId="9" hidden="1"/>
    <cellStyle name="Followed Hyperlink" xfId="891" builtinId="9" hidden="1"/>
    <cellStyle name="Followed Hyperlink" xfId="892" builtinId="9" hidden="1"/>
    <cellStyle name="Followed Hyperlink" xfId="893" builtinId="9" hidden="1"/>
    <cellStyle name="Followed Hyperlink" xfId="894" builtinId="9" hidden="1"/>
    <cellStyle name="Followed Hyperlink" xfId="895" builtinId="9" hidden="1"/>
    <cellStyle name="Followed Hyperlink" xfId="896" builtinId="9" hidden="1"/>
    <cellStyle name="Followed Hyperlink" xfId="897" builtinId="9" hidden="1"/>
    <cellStyle name="Followed Hyperlink" xfId="898" builtinId="9" hidden="1"/>
    <cellStyle name="Followed Hyperlink" xfId="899" builtinId="9" hidden="1"/>
    <cellStyle name="Followed Hyperlink" xfId="900" builtinId="9" hidden="1"/>
    <cellStyle name="Followed Hyperlink" xfId="901" builtinId="9" hidden="1"/>
    <cellStyle name="Followed Hyperlink" xfId="902" builtinId="9" hidden="1"/>
    <cellStyle name="Followed Hyperlink" xfId="903" builtinId="9" hidden="1"/>
    <cellStyle name="Followed Hyperlink" xfId="904" builtinId="9" hidden="1"/>
    <cellStyle name="Followed Hyperlink" xfId="905" builtinId="9" hidden="1"/>
    <cellStyle name="Followed Hyperlink" xfId="906" builtinId="9" hidden="1"/>
    <cellStyle name="Followed Hyperlink" xfId="907" builtinId="9" hidden="1"/>
    <cellStyle name="Followed Hyperlink" xfId="908" builtinId="9" hidden="1"/>
    <cellStyle name="Followed Hyperlink" xfId="909" builtinId="9" hidden="1"/>
    <cellStyle name="Followed Hyperlink" xfId="910" builtinId="9" hidden="1"/>
    <cellStyle name="Followed Hyperlink" xfId="911" builtinId="9" hidden="1"/>
    <cellStyle name="Followed Hyperlink" xfId="912" builtinId="9" hidden="1"/>
    <cellStyle name="Followed Hyperlink" xfId="913" builtinId="9" hidden="1"/>
    <cellStyle name="Followed Hyperlink" xfId="914" builtinId="9" hidden="1"/>
    <cellStyle name="Followed Hyperlink" xfId="915" builtinId="9" hidden="1"/>
    <cellStyle name="Followed Hyperlink" xfId="916" builtinId="9" hidden="1"/>
    <cellStyle name="Followed Hyperlink" xfId="917" builtinId="9" hidden="1"/>
    <cellStyle name="Followed Hyperlink" xfId="918" builtinId="9" hidden="1"/>
    <cellStyle name="Followed Hyperlink" xfId="919" builtinId="9" hidden="1"/>
    <cellStyle name="Followed Hyperlink" xfId="920" builtinId="9" hidden="1"/>
    <cellStyle name="Followed Hyperlink" xfId="921" builtinId="9" hidden="1"/>
    <cellStyle name="Followed Hyperlink" xfId="922" builtinId="9" hidden="1"/>
    <cellStyle name="Followed Hyperlink" xfId="923" builtinId="9" hidden="1"/>
    <cellStyle name="Followed Hyperlink" xfId="924" builtinId="9" hidden="1"/>
    <cellStyle name="Followed Hyperlink" xfId="925" builtinId="9" hidden="1"/>
    <cellStyle name="Followed Hyperlink" xfId="926" builtinId="9" hidden="1"/>
    <cellStyle name="Followed Hyperlink" xfId="927" builtinId="9" hidden="1"/>
    <cellStyle name="Followed Hyperlink" xfId="928" builtinId="9" hidden="1"/>
    <cellStyle name="Followed Hyperlink" xfId="929" builtinId="9" hidden="1"/>
    <cellStyle name="Followed Hyperlink" xfId="930" builtinId="9" hidden="1"/>
    <cellStyle name="Followed Hyperlink" xfId="931" builtinId="9" hidden="1"/>
    <cellStyle name="Followed Hyperlink" xfId="932" builtinId="9" hidden="1"/>
    <cellStyle name="Followed Hyperlink" xfId="933" builtinId="9" hidden="1"/>
    <cellStyle name="Followed Hyperlink" xfId="934" builtinId="9" hidden="1"/>
    <cellStyle name="Followed Hyperlink" xfId="935" builtinId="9" hidden="1"/>
    <cellStyle name="Followed Hyperlink" xfId="936" builtinId="9" hidden="1"/>
    <cellStyle name="Followed Hyperlink" xfId="937" builtinId="9" hidden="1"/>
    <cellStyle name="Followed Hyperlink" xfId="938" builtinId="9" hidden="1"/>
    <cellStyle name="Followed Hyperlink" xfId="939" builtinId="9" hidden="1"/>
    <cellStyle name="Followed Hyperlink" xfId="940" builtinId="9" hidden="1"/>
    <cellStyle name="Followed Hyperlink" xfId="941" builtinId="9" hidden="1"/>
    <cellStyle name="Followed Hyperlink" xfId="942" builtinId="9" hidden="1"/>
    <cellStyle name="Followed Hyperlink" xfId="943" builtinId="9" hidden="1"/>
    <cellStyle name="Followed Hyperlink" xfId="944" builtinId="9" hidden="1"/>
    <cellStyle name="Followed Hyperlink" xfId="945" builtinId="9" hidden="1"/>
    <cellStyle name="Followed Hyperlink" xfId="946" builtinId="9" hidden="1"/>
    <cellStyle name="Followed Hyperlink" xfId="947" builtinId="9" hidden="1"/>
    <cellStyle name="Followed Hyperlink" xfId="948" builtinId="9" hidden="1"/>
    <cellStyle name="Followed Hyperlink" xfId="949" builtinId="9" hidden="1"/>
    <cellStyle name="Followed Hyperlink" xfId="950" builtinId="9" hidden="1"/>
    <cellStyle name="Followed Hyperlink" xfId="951" builtinId="9" hidden="1"/>
    <cellStyle name="Followed Hyperlink" xfId="952" builtinId="9" hidden="1"/>
    <cellStyle name="Followed Hyperlink" xfId="953" builtinId="9" hidden="1"/>
    <cellStyle name="Followed Hyperlink" xfId="954" builtinId="9" hidden="1"/>
    <cellStyle name="Followed Hyperlink" xfId="955" builtinId="9" hidden="1"/>
    <cellStyle name="Followed Hyperlink" xfId="956" builtinId="9" hidden="1"/>
    <cellStyle name="Followed Hyperlink" xfId="957" builtinId="9" hidden="1"/>
    <cellStyle name="Followed Hyperlink" xfId="958" builtinId="9" hidden="1"/>
    <cellStyle name="Followed Hyperlink" xfId="959" builtinId="9" hidden="1"/>
    <cellStyle name="Followed Hyperlink" xfId="960" builtinId="9" hidden="1"/>
    <cellStyle name="Followed Hyperlink" xfId="961" builtinId="9" hidden="1"/>
    <cellStyle name="Followed Hyperlink" xfId="962" builtinId="9" hidden="1"/>
    <cellStyle name="Followed Hyperlink" xfId="963" builtinId="9" hidden="1"/>
    <cellStyle name="Followed Hyperlink" xfId="964" builtinId="9" hidden="1"/>
    <cellStyle name="Followed Hyperlink" xfId="965" builtinId="9" hidden="1"/>
    <cellStyle name="Followed Hyperlink" xfId="966" builtinId="9" hidden="1"/>
    <cellStyle name="Followed Hyperlink" xfId="967" builtinId="9" hidden="1"/>
    <cellStyle name="Followed Hyperlink" xfId="968" builtinId="9" hidden="1"/>
    <cellStyle name="Followed Hyperlink" xfId="969" builtinId="9" hidden="1"/>
    <cellStyle name="Followed Hyperlink" xfId="970" builtinId="9" hidden="1"/>
    <cellStyle name="Followed Hyperlink" xfId="971" builtinId="9" hidden="1"/>
    <cellStyle name="Followed Hyperlink" xfId="972" builtinId="9" hidden="1"/>
    <cellStyle name="Followed Hyperlink" xfId="973" builtinId="9" hidden="1"/>
    <cellStyle name="Followed Hyperlink" xfId="974" builtinId="9" hidden="1"/>
    <cellStyle name="Followed Hyperlink" xfId="975" builtinId="9" hidden="1"/>
    <cellStyle name="Followed Hyperlink" xfId="976" builtinId="9" hidden="1"/>
    <cellStyle name="Followed Hyperlink" xfId="977" builtinId="9" hidden="1"/>
    <cellStyle name="Followed Hyperlink" xfId="978" builtinId="9" hidden="1"/>
    <cellStyle name="Followed Hyperlink" xfId="979" builtinId="9" hidden="1"/>
    <cellStyle name="Followed Hyperlink" xfId="980" builtinId="9" hidden="1"/>
    <cellStyle name="Followed Hyperlink" xfId="981" builtinId="9" hidden="1"/>
    <cellStyle name="Followed Hyperlink" xfId="982" builtinId="9" hidden="1"/>
    <cellStyle name="Followed Hyperlink" xfId="983" builtinId="9" hidden="1"/>
    <cellStyle name="Followed Hyperlink" xfId="984" builtinId="9" hidden="1"/>
    <cellStyle name="Followed Hyperlink" xfId="985" builtinId="9" hidden="1"/>
    <cellStyle name="Followed Hyperlink" xfId="986" builtinId="9" hidden="1"/>
    <cellStyle name="Followed Hyperlink" xfId="987" builtinId="9" hidden="1"/>
    <cellStyle name="Followed Hyperlink" xfId="988" builtinId="9" hidden="1"/>
    <cellStyle name="Followed Hyperlink" xfId="989" builtinId="9" hidden="1"/>
    <cellStyle name="Followed Hyperlink" xfId="990" builtinId="9" hidden="1"/>
    <cellStyle name="Followed Hyperlink" xfId="991" builtinId="9" hidden="1"/>
    <cellStyle name="Followed Hyperlink" xfId="992" builtinId="9" hidden="1"/>
    <cellStyle name="Followed Hyperlink" xfId="993" builtinId="9" hidden="1"/>
    <cellStyle name="Followed Hyperlink" xfId="994" builtinId="9" hidden="1"/>
    <cellStyle name="Followed Hyperlink" xfId="995" builtinId="9" hidden="1"/>
    <cellStyle name="Followed Hyperlink" xfId="996" builtinId="9" hidden="1"/>
    <cellStyle name="Followed Hyperlink" xfId="997" builtinId="9" hidden="1"/>
    <cellStyle name="Followed Hyperlink" xfId="998" builtinId="9" hidden="1"/>
    <cellStyle name="Followed Hyperlink" xfId="999" builtinId="9" hidden="1"/>
    <cellStyle name="Followed Hyperlink" xfId="1000" builtinId="9" hidden="1"/>
    <cellStyle name="Followed Hyperlink" xfId="1001" builtinId="9" hidden="1"/>
    <cellStyle name="Followed Hyperlink" xfId="1002" builtinId="9" hidden="1"/>
    <cellStyle name="Followed Hyperlink" xfId="1003" builtinId="9" hidden="1"/>
    <cellStyle name="Followed Hyperlink" xfId="1004" builtinId="9" hidden="1"/>
    <cellStyle name="Followed Hyperlink" xfId="1005" builtinId="9" hidden="1"/>
    <cellStyle name="Followed Hyperlink" xfId="1006" builtinId="9" hidden="1"/>
    <cellStyle name="Followed Hyperlink" xfId="1007" builtinId="9" hidden="1"/>
    <cellStyle name="Followed Hyperlink" xfId="1008" builtinId="9" hidden="1"/>
    <cellStyle name="Followed Hyperlink" xfId="1009" builtinId="9" hidden="1"/>
    <cellStyle name="Followed Hyperlink" xfId="1010" builtinId="9" hidden="1"/>
    <cellStyle name="Followed Hyperlink" xfId="1011" builtinId="9" hidden="1"/>
    <cellStyle name="Followed Hyperlink" xfId="1012" builtinId="9" hidden="1"/>
    <cellStyle name="Followed Hyperlink" xfId="1013" builtinId="9" hidden="1"/>
    <cellStyle name="Followed Hyperlink" xfId="1014" builtinId="9" hidden="1"/>
    <cellStyle name="Followed Hyperlink" xfId="1015" builtinId="9" hidden="1"/>
    <cellStyle name="Followed Hyperlink" xfId="1016" builtinId="9" hidden="1"/>
    <cellStyle name="Followed Hyperlink" xfId="1017" builtinId="9" hidden="1"/>
    <cellStyle name="Followed Hyperlink" xfId="1018" builtinId="9" hidden="1"/>
    <cellStyle name="Followed Hyperlink" xfId="1019" builtinId="9" hidden="1"/>
    <cellStyle name="Followed Hyperlink" xfId="1020" builtinId="9" hidden="1"/>
    <cellStyle name="Followed Hyperlink" xfId="1021" builtinId="9" hidden="1"/>
    <cellStyle name="Followed Hyperlink" xfId="1022" builtinId="9" hidden="1"/>
    <cellStyle name="Followed Hyperlink" xfId="1023" builtinId="9" hidden="1"/>
    <cellStyle name="Followed Hyperlink" xfId="1024" builtinId="9" hidden="1"/>
    <cellStyle name="Followed Hyperlink" xfId="1025" builtinId="9" hidden="1"/>
    <cellStyle name="Followed Hyperlink" xfId="1026" builtinId="9" hidden="1"/>
    <cellStyle name="Followed Hyperlink" xfId="1027" builtinId="9" hidden="1"/>
    <cellStyle name="Followed Hyperlink" xfId="1028" builtinId="9" hidden="1"/>
    <cellStyle name="Followed Hyperlink" xfId="1029" builtinId="9" hidden="1"/>
    <cellStyle name="Followed Hyperlink" xfId="1030" builtinId="9" hidden="1"/>
    <cellStyle name="Followed Hyperlink" xfId="1031" builtinId="9" hidden="1"/>
    <cellStyle name="Followed Hyperlink" xfId="1032" builtinId="9" hidden="1"/>
    <cellStyle name="Followed Hyperlink" xfId="1033" builtinId="9" hidden="1"/>
    <cellStyle name="Followed Hyperlink" xfId="1034" builtinId="9" hidden="1"/>
    <cellStyle name="Followed Hyperlink" xfId="1035" builtinId="9" hidden="1"/>
    <cellStyle name="Followed Hyperlink" xfId="1036" builtinId="9" hidden="1"/>
    <cellStyle name="Followed Hyperlink" xfId="1037" builtinId="9" hidden="1"/>
    <cellStyle name="Followed Hyperlink" xfId="1038" builtinId="9" hidden="1"/>
    <cellStyle name="Followed Hyperlink" xfId="1039" builtinId="9" hidden="1"/>
    <cellStyle name="Followed Hyperlink" xfId="1040" builtinId="9" hidden="1"/>
    <cellStyle name="Followed Hyperlink" xfId="1041" builtinId="9" hidden="1"/>
    <cellStyle name="Followed Hyperlink" xfId="1042" builtinId="9" hidden="1"/>
    <cellStyle name="Followed Hyperlink" xfId="1043" builtinId="9" hidden="1"/>
    <cellStyle name="Followed Hyperlink" xfId="1044" builtinId="9" hidden="1"/>
    <cellStyle name="Followed Hyperlink" xfId="1045" builtinId="9" hidden="1"/>
    <cellStyle name="Followed Hyperlink" xfId="1046" builtinId="9" hidden="1"/>
    <cellStyle name="Followed Hyperlink" xfId="1047" builtinId="9" hidden="1"/>
    <cellStyle name="Followed Hyperlink" xfId="1048" builtinId="9" hidden="1"/>
    <cellStyle name="Followed Hyperlink" xfId="1049" builtinId="9" hidden="1"/>
    <cellStyle name="Followed Hyperlink" xfId="1050" builtinId="9" hidden="1"/>
    <cellStyle name="Followed Hyperlink" xfId="1051" builtinId="9" hidden="1"/>
    <cellStyle name="Followed Hyperlink" xfId="1052" builtinId="9" hidden="1"/>
    <cellStyle name="Followed Hyperlink" xfId="1053" builtinId="9" hidden="1"/>
    <cellStyle name="Followed Hyperlink" xfId="1054" builtinId="9" hidden="1"/>
    <cellStyle name="Followed Hyperlink" xfId="1055" builtinId="9" hidden="1"/>
    <cellStyle name="Followed Hyperlink" xfId="1056" builtinId="9" hidden="1"/>
    <cellStyle name="Followed Hyperlink" xfId="1057" builtinId="9" hidden="1"/>
    <cellStyle name="Followed Hyperlink" xfId="1058" builtinId="9" hidden="1"/>
    <cellStyle name="Followed Hyperlink" xfId="1059" builtinId="9" hidden="1"/>
    <cellStyle name="Followed Hyperlink" xfId="1060" builtinId="9" hidden="1"/>
    <cellStyle name="Followed Hyperlink" xfId="1061" builtinId="9" hidden="1"/>
    <cellStyle name="Followed Hyperlink" xfId="1062" builtinId="9" hidden="1"/>
    <cellStyle name="Followed Hyperlink" xfId="1063" builtinId="9" hidden="1"/>
    <cellStyle name="Followed Hyperlink" xfId="1064" builtinId="9" hidden="1"/>
    <cellStyle name="Followed Hyperlink" xfId="1065" builtinId="9" hidden="1"/>
    <cellStyle name="Followed Hyperlink" xfId="1066" builtinId="9" hidden="1"/>
    <cellStyle name="Followed Hyperlink" xfId="1067" builtinId="9" hidden="1"/>
    <cellStyle name="Followed Hyperlink" xfId="1068" builtinId="9" hidden="1"/>
    <cellStyle name="Followed Hyperlink" xfId="1069" builtinId="9" hidden="1"/>
    <cellStyle name="Followed Hyperlink" xfId="1070" builtinId="9" hidden="1"/>
    <cellStyle name="Followed Hyperlink" xfId="1071" builtinId="9" hidden="1"/>
    <cellStyle name="Followed Hyperlink" xfId="1072" builtinId="9" hidden="1"/>
    <cellStyle name="Followed Hyperlink" xfId="1073" builtinId="9" hidden="1"/>
    <cellStyle name="Followed Hyperlink" xfId="1074" builtinId="9" hidden="1"/>
    <cellStyle name="Followed Hyperlink" xfId="1075" builtinId="9" hidden="1"/>
    <cellStyle name="Followed Hyperlink" xfId="1076" builtinId="9" hidden="1"/>
    <cellStyle name="Followed Hyperlink" xfId="1077" builtinId="9" hidden="1"/>
    <cellStyle name="Followed Hyperlink" xfId="1078" builtinId="9" hidden="1"/>
    <cellStyle name="Followed Hyperlink" xfId="1079" builtinId="9" hidden="1"/>
    <cellStyle name="Followed Hyperlink" xfId="1080" builtinId="9" hidden="1"/>
    <cellStyle name="Followed Hyperlink" xfId="1081" builtinId="9" hidden="1"/>
    <cellStyle name="Followed Hyperlink" xfId="1082" builtinId="9" hidden="1"/>
    <cellStyle name="Followed Hyperlink" xfId="1083" builtinId="9" hidden="1"/>
    <cellStyle name="Followed Hyperlink" xfId="1084" builtinId="9" hidden="1"/>
    <cellStyle name="Followed Hyperlink" xfId="1085" builtinId="9" hidden="1"/>
    <cellStyle name="Followed Hyperlink" xfId="1086" builtinId="9" hidden="1"/>
    <cellStyle name="Followed Hyperlink" xfId="1087" builtinId="9" hidden="1"/>
    <cellStyle name="Followed Hyperlink" xfId="1088" builtinId="9" hidden="1"/>
    <cellStyle name="Followed Hyperlink" xfId="1089" builtinId="9" hidden="1"/>
    <cellStyle name="Followed Hyperlink" xfId="1090" builtinId="9" hidden="1"/>
    <cellStyle name="Followed Hyperlink" xfId="1091" builtinId="9" hidden="1"/>
    <cellStyle name="Followed Hyperlink" xfId="1092" builtinId="9" hidden="1"/>
    <cellStyle name="Followed Hyperlink" xfId="1093" builtinId="9" hidden="1"/>
    <cellStyle name="Followed Hyperlink" xfId="1094" builtinId="9" hidden="1"/>
    <cellStyle name="Followed Hyperlink" xfId="1095" builtinId="9" hidden="1"/>
    <cellStyle name="Followed Hyperlink" xfId="1096" builtinId="9" hidden="1"/>
    <cellStyle name="Followed Hyperlink" xfId="1097" builtinId="9" hidden="1"/>
    <cellStyle name="Followed Hyperlink" xfId="1098" builtinId="9" hidden="1"/>
    <cellStyle name="Followed Hyperlink" xfId="1099" builtinId="9" hidden="1"/>
    <cellStyle name="Followed Hyperlink" xfId="1100" builtinId="9" hidden="1"/>
    <cellStyle name="Followed Hyperlink" xfId="1101" builtinId="9" hidden="1"/>
    <cellStyle name="Followed Hyperlink" xfId="1102" builtinId="9" hidden="1"/>
    <cellStyle name="Followed Hyperlink" xfId="1103" builtinId="9" hidden="1"/>
    <cellStyle name="Followed Hyperlink" xfId="1104" builtinId="9" hidden="1"/>
    <cellStyle name="Followed Hyperlink" xfId="1105" builtinId="9" hidden="1"/>
    <cellStyle name="Followed Hyperlink" xfId="1106" builtinId="9" hidden="1"/>
    <cellStyle name="Followed Hyperlink" xfId="1107" builtinId="9" hidden="1"/>
    <cellStyle name="Followed Hyperlink" xfId="1108" builtinId="9" hidden="1"/>
    <cellStyle name="Followed Hyperlink" xfId="1109" builtinId="9" hidden="1"/>
    <cellStyle name="Followed Hyperlink" xfId="1110" builtinId="9" hidden="1"/>
    <cellStyle name="Followed Hyperlink" xfId="1111" builtinId="9" hidden="1"/>
    <cellStyle name="Followed Hyperlink" xfId="1112" builtinId="9" hidden="1"/>
    <cellStyle name="Followed Hyperlink" xfId="1113" builtinId="9" hidden="1"/>
    <cellStyle name="Followed Hyperlink" xfId="1114" builtinId="9" hidden="1"/>
    <cellStyle name="Followed Hyperlink" xfId="1115" builtinId="9" hidden="1"/>
    <cellStyle name="Followed Hyperlink" xfId="1116" builtinId="9" hidden="1"/>
    <cellStyle name="Followed Hyperlink" xfId="1117" builtinId="9" hidden="1"/>
    <cellStyle name="Followed Hyperlink" xfId="1118" builtinId="9" hidden="1"/>
    <cellStyle name="Followed Hyperlink" xfId="1119" builtinId="9" hidden="1"/>
    <cellStyle name="Followed Hyperlink" xfId="1120" builtinId="9" hidden="1"/>
    <cellStyle name="Followed Hyperlink" xfId="1121" builtinId="9" hidden="1"/>
    <cellStyle name="Followed Hyperlink" xfId="1122" builtinId="9" hidden="1"/>
    <cellStyle name="Followed Hyperlink" xfId="1123" builtinId="9" hidden="1"/>
    <cellStyle name="Followed Hyperlink" xfId="1124" builtinId="9" hidden="1"/>
    <cellStyle name="Followed Hyperlink" xfId="1128" builtinId="9" hidden="1"/>
    <cellStyle name="Followed Hyperlink" xfId="1129" builtinId="9" hidden="1"/>
    <cellStyle name="Followed Hyperlink" xfId="1130" builtinId="9" hidden="1"/>
    <cellStyle name="Followed Hyperlink" xfId="1131" builtinId="9" hidden="1"/>
    <cellStyle name="Followed Hyperlink" xfId="1132" builtinId="9" hidden="1"/>
    <cellStyle name="Followed Hyperlink" xfId="1133" builtinId="9" hidden="1"/>
    <cellStyle name="Followed Hyperlink" xfId="1134" builtinId="9" hidden="1"/>
    <cellStyle name="Followed Hyperlink" xfId="1135" builtinId="9" hidden="1"/>
    <cellStyle name="Followed Hyperlink" xfId="1136" builtinId="9" hidden="1"/>
    <cellStyle name="Followed Hyperlink" xfId="1137" builtinId="9" hidden="1"/>
    <cellStyle name="Followed Hyperlink" xfId="1138" builtinId="9" hidden="1"/>
    <cellStyle name="Followed Hyperlink" xfId="1139" builtinId="9" hidden="1"/>
    <cellStyle name="Followed Hyperlink" xfId="1140" builtinId="9" hidden="1"/>
    <cellStyle name="Followed Hyperlink" xfId="1141" builtinId="9" hidden="1"/>
    <cellStyle name="Followed Hyperlink" xfId="1142" builtinId="9" hidden="1"/>
    <cellStyle name="Followed Hyperlink" xfId="1143" builtinId="9" hidden="1"/>
    <cellStyle name="Followed Hyperlink" xfId="1144" builtinId="9" hidden="1"/>
    <cellStyle name="Followed Hyperlink" xfId="1145" builtinId="9" hidden="1"/>
    <cellStyle name="Followed Hyperlink" xfId="1146" builtinId="9" hidden="1"/>
    <cellStyle name="Followed Hyperlink" xfId="1147" builtinId="9" hidden="1"/>
    <cellStyle name="Followed Hyperlink" xfId="1148" builtinId="9" hidden="1"/>
    <cellStyle name="Followed Hyperlink" xfId="1149" builtinId="9" hidden="1"/>
    <cellStyle name="Followed Hyperlink" xfId="1150" builtinId="9" hidden="1"/>
    <cellStyle name="Followed Hyperlink" xfId="1151" builtinId="9" hidden="1"/>
    <cellStyle name="Followed Hyperlink" xfId="1152" builtinId="9" hidden="1"/>
    <cellStyle name="Followed Hyperlink" xfId="1153" builtinId="9" hidden="1"/>
    <cellStyle name="Followed Hyperlink" xfId="1154" builtinId="9" hidden="1"/>
    <cellStyle name="Followed Hyperlink" xfId="1155" builtinId="9" hidden="1"/>
    <cellStyle name="Followed Hyperlink" xfId="1156" builtinId="9" hidden="1"/>
    <cellStyle name="Followed Hyperlink" xfId="1157" builtinId="9" hidden="1"/>
    <cellStyle name="Followed Hyperlink" xfId="1158" builtinId="9" hidden="1"/>
    <cellStyle name="Followed Hyperlink" xfId="1159" builtinId="9" hidden="1"/>
    <cellStyle name="Followed Hyperlink" xfId="1160" builtinId="9" hidden="1"/>
    <cellStyle name="Followed Hyperlink" xfId="1161" builtinId="9" hidden="1"/>
    <cellStyle name="Followed Hyperlink" xfId="1162" builtinId="9" hidden="1"/>
    <cellStyle name="Followed Hyperlink" xfId="1163" builtinId="9" hidden="1"/>
    <cellStyle name="Followed Hyperlink" xfId="1164" builtinId="9" hidden="1"/>
    <cellStyle name="Followed Hyperlink" xfId="1165" builtinId="9" hidden="1"/>
    <cellStyle name="Followed Hyperlink" xfId="1166" builtinId="9" hidden="1"/>
    <cellStyle name="Followed Hyperlink" xfId="1167" builtinId="9" hidden="1"/>
    <cellStyle name="Followed Hyperlink" xfId="1168" builtinId="9" hidden="1"/>
    <cellStyle name="Followed Hyperlink" xfId="1169" builtinId="9" hidden="1"/>
    <cellStyle name="Followed Hyperlink" xfId="1170" builtinId="9" hidden="1"/>
    <cellStyle name="Followed Hyperlink" xfId="1171" builtinId="9" hidden="1"/>
    <cellStyle name="Followed Hyperlink" xfId="1172" builtinId="9" hidden="1"/>
    <cellStyle name="Followed Hyperlink" xfId="1173" builtinId="9" hidden="1"/>
    <cellStyle name="Followed Hyperlink" xfId="1174" builtinId="9" hidden="1"/>
    <cellStyle name="Followed Hyperlink" xfId="1175" builtinId="9" hidden="1"/>
    <cellStyle name="Followed Hyperlink" xfId="1176" builtinId="9" hidden="1"/>
    <cellStyle name="Followed Hyperlink" xfId="1177" builtinId="9" hidden="1"/>
    <cellStyle name="Followed Hyperlink" xfId="1178" builtinId="9" hidden="1"/>
    <cellStyle name="Followed Hyperlink" xfId="1179" builtinId="9" hidden="1"/>
    <cellStyle name="Followed Hyperlink" xfId="1180" builtinId="9" hidden="1"/>
    <cellStyle name="Followed Hyperlink" xfId="1181" builtinId="9" hidden="1"/>
    <cellStyle name="Followed Hyperlink" xfId="1182" builtinId="9" hidden="1"/>
    <cellStyle name="Followed Hyperlink" xfId="1183" builtinId="9" hidden="1"/>
    <cellStyle name="Followed Hyperlink" xfId="1184" builtinId="9" hidden="1"/>
    <cellStyle name="Followed Hyperlink" xfId="1185" builtinId="9" hidden="1"/>
    <cellStyle name="Followed Hyperlink" xfId="1186" builtinId="9" hidden="1"/>
    <cellStyle name="Followed Hyperlink" xfId="1187" builtinId="9" hidden="1"/>
    <cellStyle name="Followed Hyperlink" xfId="1188" builtinId="9" hidden="1"/>
    <cellStyle name="Followed Hyperlink" xfId="1189" builtinId="9" hidden="1"/>
    <cellStyle name="Followed Hyperlink" xfId="1190" builtinId="9" hidden="1"/>
    <cellStyle name="Followed Hyperlink" xfId="1191" builtinId="9" hidden="1"/>
    <cellStyle name="Followed Hyperlink" xfId="1192" builtinId="9" hidden="1"/>
    <cellStyle name="Followed Hyperlink" xfId="1193" builtinId="9" hidden="1"/>
    <cellStyle name="Followed Hyperlink" xfId="1194" builtinId="9" hidden="1"/>
    <cellStyle name="Followed Hyperlink" xfId="1195" builtinId="9" hidden="1"/>
    <cellStyle name="Followed Hyperlink" xfId="1196" builtinId="9" hidden="1"/>
    <cellStyle name="Followed Hyperlink" xfId="1197" builtinId="9" hidden="1"/>
    <cellStyle name="Followed Hyperlink" xfId="1198" builtinId="9" hidden="1"/>
    <cellStyle name="Followed Hyperlink" xfId="1199" builtinId="9" hidden="1"/>
    <cellStyle name="Followed Hyperlink" xfId="1200" builtinId="9" hidden="1"/>
    <cellStyle name="Followed Hyperlink" xfId="1201" builtinId="9" hidden="1"/>
    <cellStyle name="Followed Hyperlink" xfId="1202" builtinId="9" hidden="1"/>
    <cellStyle name="Followed Hyperlink" xfId="1203" builtinId="9" hidden="1"/>
    <cellStyle name="Followed Hyperlink" xfId="1204" builtinId="9" hidden="1"/>
    <cellStyle name="Followed Hyperlink" xfId="1205" builtinId="9" hidden="1"/>
    <cellStyle name="Followed Hyperlink" xfId="1209" builtinId="9" hidden="1"/>
    <cellStyle name="Followed Hyperlink" xfId="1210" builtinId="9" hidden="1"/>
    <cellStyle name="Followed Hyperlink" xfId="1211" builtinId="9" hidden="1"/>
    <cellStyle name="Followed Hyperlink" xfId="1212" builtinId="9" hidden="1"/>
    <cellStyle name="Followed Hyperlink" xfId="1213" builtinId="9" hidden="1"/>
    <cellStyle name="Followed Hyperlink" xfId="1214" builtinId="9" hidden="1"/>
    <cellStyle name="Followed Hyperlink" xfId="1215" builtinId="9" hidden="1"/>
    <cellStyle name="Followed Hyperlink" xfId="1216" builtinId="9" hidden="1"/>
    <cellStyle name="Followed Hyperlink" xfId="1217" builtinId="9" hidden="1"/>
    <cellStyle name="Followed Hyperlink" xfId="1218" builtinId="9" hidden="1"/>
    <cellStyle name="Followed Hyperlink" xfId="1219" builtinId="9" hidden="1"/>
    <cellStyle name="Followed Hyperlink" xfId="1220" builtinId="9" hidden="1"/>
    <cellStyle name="Followed Hyperlink" xfId="1221" builtinId="9" hidden="1"/>
    <cellStyle name="Followed Hyperlink" xfId="1222" builtinId="9" hidden="1"/>
    <cellStyle name="Followed Hyperlink" xfId="1234" builtinId="9" hidden="1"/>
    <cellStyle name="Followed Hyperlink" xfId="1235" builtinId="9" hidden="1"/>
    <cellStyle name="Followed Hyperlink" xfId="1236" builtinId="9" hidden="1"/>
    <cellStyle name="Followed Hyperlink" xfId="1237" builtinId="9" hidden="1"/>
    <cellStyle name="Followed Hyperlink" xfId="1238" builtinId="9" hidden="1"/>
    <cellStyle name="Followed Hyperlink" xfId="1239" builtinId="9" hidden="1"/>
    <cellStyle name="Followed Hyperlink" xfId="1240" builtinId="9" hidden="1"/>
    <cellStyle name="Followed Hyperlink" xfId="1241" builtinId="9" hidden="1"/>
    <cellStyle name="Followed Hyperlink" xfId="1242" builtinId="9" hidden="1"/>
    <cellStyle name="Followed Hyperlink" xfId="1243" builtinId="9" hidden="1"/>
    <cellStyle name="Followed Hyperlink" xfId="1244" builtinId="9" hidden="1"/>
    <cellStyle name="Followed Hyperlink" xfId="1245" builtinId="9" hidden="1"/>
    <cellStyle name="Followed Hyperlink" xfId="1246" builtinId="9" hidden="1"/>
    <cellStyle name="Followed Hyperlink" xfId="1247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7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3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29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5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1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Hyperlink" xfId="377" builtinId="8" hidden="1"/>
    <cellStyle name="Hyperlink" xfId="379" builtinId="8" hidden="1"/>
    <cellStyle name="Hyperlink" xfId="381" builtinId="8" hidden="1"/>
    <cellStyle name="Hyperlink" xfId="383" builtinId="8" hidden="1"/>
    <cellStyle name="Hyperlink" xfId="385" builtinId="8" hidden="1"/>
    <cellStyle name="Hyperlink" xfId="387" builtinId="8" hidden="1"/>
    <cellStyle name="Hyperlink" xfId="389" builtinId="8" hidden="1"/>
    <cellStyle name="Hyperlink" xfId="391" builtinId="8" hidden="1"/>
    <cellStyle name="Hyperlink" xfId="393" builtinId="8" hidden="1"/>
    <cellStyle name="Hyperlink" xfId="395" builtinId="8" hidden="1"/>
    <cellStyle name="Hyperlink" xfId="397" builtinId="8" hidden="1"/>
    <cellStyle name="Hyperlink" xfId="399" builtinId="8" hidden="1"/>
    <cellStyle name="Hyperlink" xfId="401" builtinId="8" hidden="1"/>
    <cellStyle name="Hyperlink" xfId="403" builtinId="8" hidden="1"/>
    <cellStyle name="Hyperlink" xfId="405" builtinId="8" hidden="1"/>
    <cellStyle name="Hyperlink" xfId="407" builtinId="8" hidden="1"/>
    <cellStyle name="Hyperlink" xfId="409" builtinId="8" hidden="1"/>
    <cellStyle name="Hyperlink" xfId="411" builtinId="8" hidden="1"/>
    <cellStyle name="Hyperlink" xfId="413" builtinId="8" hidden="1"/>
    <cellStyle name="Hyperlink" xfId="415" builtinId="8" hidden="1"/>
    <cellStyle name="Hyperlink" xfId="417" builtinId="8" hidden="1"/>
    <cellStyle name="Hyperlink" xfId="419" builtinId="8" hidden="1"/>
    <cellStyle name="Hyperlink" xfId="421" builtinId="8" hidden="1"/>
    <cellStyle name="Hyperlink" xfId="423" builtinId="8" hidden="1"/>
    <cellStyle name="Hyperlink" xfId="425" builtinId="8" hidden="1"/>
    <cellStyle name="Hyperlink" xfId="427" builtinId="8" hidden="1"/>
    <cellStyle name="Hyperlink" xfId="429" builtinId="8" hidden="1"/>
    <cellStyle name="Hyperlink" xfId="431" builtinId="8" hidden="1"/>
    <cellStyle name="Hyperlink" xfId="433" builtinId="8" hidden="1"/>
    <cellStyle name="Hyperlink" xfId="435" builtinId="8" hidden="1"/>
    <cellStyle name="Hyperlink" xfId="437" builtinId="8" hidden="1"/>
    <cellStyle name="Hyperlink" xfId="439" builtinId="8" hidden="1"/>
    <cellStyle name="Hyperlink" xfId="441" builtinId="8" hidden="1"/>
    <cellStyle name="Hyperlink" xfId="443" builtinId="8" hidden="1"/>
    <cellStyle name="Hyperlink" xfId="445" builtinId="8" hidden="1"/>
    <cellStyle name="Hyperlink" xfId="447" builtinId="8" hidden="1"/>
    <cellStyle name="Hyperlink" xfId="449" builtinId="8" hidden="1"/>
    <cellStyle name="Hyperlink" xfId="451" builtinId="8" hidden="1"/>
    <cellStyle name="Hyperlink" xfId="453" builtinId="8" hidden="1"/>
    <cellStyle name="Hyperlink" xfId="455" builtinId="8" hidden="1"/>
    <cellStyle name="Hyperlink" xfId="457" builtinId="8" hidden="1"/>
    <cellStyle name="Hyperlink" xfId="459" builtinId="8" hidden="1"/>
    <cellStyle name="Hyperlink" xfId="461" builtinId="8" hidden="1"/>
    <cellStyle name="Hyperlink" xfId="463" builtinId="8" hidden="1"/>
    <cellStyle name="Hyperlink" xfId="465" builtinId="8" hidden="1"/>
    <cellStyle name="Hyperlink" xfId="467" builtinId="8" hidden="1"/>
    <cellStyle name="Hyperlink" xfId="469" builtinId="8" hidden="1"/>
    <cellStyle name="Hyperlink" xfId="471" builtinId="8" hidden="1"/>
    <cellStyle name="Hyperlink" xfId="473" builtinId="8" hidden="1"/>
    <cellStyle name="Hyperlink" xfId="475" builtinId="8" hidden="1"/>
    <cellStyle name="Hyperlink" xfId="477" builtinId="8" hidden="1"/>
    <cellStyle name="Hyperlink" xfId="479" builtinId="8" hidden="1"/>
    <cellStyle name="Hyperlink" xfId="481" builtinId="8" hidden="1"/>
    <cellStyle name="Hyperlink" xfId="483" builtinId="8" hidden="1"/>
    <cellStyle name="Hyperlink" xfId="485" builtinId="8" hidden="1"/>
    <cellStyle name="Hyperlink" xfId="487" builtinId="8" hidden="1"/>
    <cellStyle name="Hyperlink 2" xfId="1288"/>
    <cellStyle name="Normal" xfId="0" builtinId="0"/>
    <cellStyle name="Normal 10" xfId="1289"/>
    <cellStyle name="Normal 11" xfId="1299"/>
    <cellStyle name="Normal 12" xfId="1300"/>
    <cellStyle name="Normal 13" xfId="1301"/>
    <cellStyle name="Normal 14" xfId="1302"/>
    <cellStyle name="Normal 15" xfId="1303"/>
    <cellStyle name="Normal 16" xfId="1304"/>
    <cellStyle name="Normal 17" xfId="1305"/>
    <cellStyle name="Normal 18" xfId="1306"/>
    <cellStyle name="Normal 19" xfId="1307"/>
    <cellStyle name="Normal 2" xfId="489"/>
    <cellStyle name="Normal 2 2" xfId="1127"/>
    <cellStyle name="Normal 2 2 2" xfId="1223"/>
    <cellStyle name="Normal 2 2 2 2" xfId="1229"/>
    <cellStyle name="Normal 2 2 3" xfId="1254"/>
    <cellStyle name="Normal 2 2 3 2" xfId="1290"/>
    <cellStyle name="Normal 2 2 3 2 2" xfId="1291"/>
    <cellStyle name="Normal 2 2_MCXETA yazarma- Copy" xfId="1292"/>
    <cellStyle name="Normal 2 3" xfId="1249"/>
    <cellStyle name="Normal 2 3 2" xfId="1256"/>
    <cellStyle name="Normal 2 3 3" xfId="1262"/>
    <cellStyle name="Normal 2 4" xfId="1355"/>
    <cellStyle name="Normal 2_---SUL--- GORI-HOSPITALI-BOLO" xfId="1293"/>
    <cellStyle name="Normal 20" xfId="1308"/>
    <cellStyle name="Normal 21" xfId="1309"/>
    <cellStyle name="Normal 22" xfId="1310"/>
    <cellStyle name="Normal 23" xfId="1311"/>
    <cellStyle name="Normal 24" xfId="1313"/>
    <cellStyle name="Normal 25" xfId="1317"/>
    <cellStyle name="Normal 26" xfId="1320"/>
    <cellStyle name="Normal 27" xfId="1321"/>
    <cellStyle name="Normal 28" xfId="1322"/>
    <cellStyle name="Normal 28 2" xfId="1360"/>
    <cellStyle name="Normal 28 2 2" xfId="1361"/>
    <cellStyle name="Normal 29" xfId="1323"/>
    <cellStyle name="Normal 3" xfId="491"/>
    <cellStyle name="Normal 3 2" xfId="1226"/>
    <cellStyle name="Normal 30" xfId="1294"/>
    <cellStyle name="Normal 31" xfId="1324"/>
    <cellStyle name="Normal 32" xfId="1325"/>
    <cellStyle name="Normal 33" xfId="1326"/>
    <cellStyle name="Normal 34" xfId="1327"/>
    <cellStyle name="Normal 35" xfId="1328"/>
    <cellStyle name="Normal 36" xfId="1329"/>
    <cellStyle name="Normal 37" xfId="1330"/>
    <cellStyle name="Normal 38" xfId="1331"/>
    <cellStyle name="Normal 39" xfId="1332"/>
    <cellStyle name="Normal 4" xfId="492"/>
    <cellStyle name="Normal 40" xfId="1333"/>
    <cellStyle name="Normal 41" xfId="1334"/>
    <cellStyle name="Normal 42" xfId="1335"/>
    <cellStyle name="Normal 43" xfId="1336"/>
    <cellStyle name="Normal 44" xfId="1337"/>
    <cellStyle name="Normal 45" xfId="1338"/>
    <cellStyle name="Normal 46" xfId="1339"/>
    <cellStyle name="Normal 47" xfId="1340"/>
    <cellStyle name="Normal 48" xfId="1341"/>
    <cellStyle name="Normal 49" xfId="1342"/>
    <cellStyle name="Normal 5" xfId="1252"/>
    <cellStyle name="Normal 5 2" xfId="1352"/>
    <cellStyle name="Normal 50" xfId="1343"/>
    <cellStyle name="Normal 51" xfId="1344"/>
    <cellStyle name="Normal 52" xfId="1345"/>
    <cellStyle name="Normal 53" xfId="1346"/>
    <cellStyle name="Normal 54" xfId="1347"/>
    <cellStyle name="Normal 55" xfId="1348"/>
    <cellStyle name="Normal 56" xfId="1349"/>
    <cellStyle name="Normal 57" xfId="1350"/>
    <cellStyle name="Normal 58" xfId="1353"/>
    <cellStyle name="Normal 58 2" xfId="1354"/>
    <cellStyle name="Normal 58 3" xfId="1359"/>
    <cellStyle name="Normal 59" xfId="1356"/>
    <cellStyle name="Normal 6" xfId="1265"/>
    <cellStyle name="Normal 6 2" xfId="1295"/>
    <cellStyle name="Normal 7" xfId="1296"/>
    <cellStyle name="Normal 8" xfId="1297"/>
    <cellStyle name="Normal 9" xfId="1298"/>
    <cellStyle name="normální 2" xfId="1314"/>
    <cellStyle name="Percent 2" xfId="1231"/>
    <cellStyle name="procent 2" xfId="1315"/>
    <cellStyle name="Обычный 3" xfId="1261"/>
    <cellStyle name="Обычный_HP1100 V7.0_KONVERTOR_Приват_25.06.2009" xfId="1316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r&#225;ce\Inovat\_vzory\NKC%20xxx_15_V1%20elektroinstalace%2015052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ace"/>
      <sheetName val="Obor 1"/>
      <sheetName val="Obor 2"/>
      <sheetName val="Obor 3"/>
      <sheetName val="Obor 4"/>
      <sheetName val="Obor 5"/>
      <sheetName val="Obor 6"/>
      <sheetName val="Obor 7"/>
      <sheetName val="Obor 8"/>
      <sheetName val="Obor 9"/>
      <sheetName val="Obor 10"/>
      <sheetName val="Obor 11"/>
      <sheetName val="Obor 12"/>
      <sheetName val="Obor 13"/>
      <sheetName val="Obor 14"/>
      <sheetName val="Obor 15"/>
      <sheetName val="Obor 16"/>
      <sheetName val="Obor 17"/>
      <sheetName val="Obor 18"/>
      <sheetName val="Obor 19"/>
      <sheetName val="ROP"/>
    </sheetNames>
    <sheetDataSet>
      <sheetData sheetId="0">
        <row r="13">
          <cell r="G13">
            <v>1</v>
          </cell>
          <cell r="H13">
            <v>1.05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I35"/>
  <sheetViews>
    <sheetView tabSelected="1" zoomScale="85" zoomScaleNormal="85" workbookViewId="0">
      <selection activeCell="D16" sqref="D16"/>
    </sheetView>
  </sheetViews>
  <sheetFormatPr defaultColWidth="11" defaultRowHeight="15.75"/>
  <cols>
    <col min="1" max="1" width="34.875" style="403" bestFit="1" customWidth="1"/>
    <col min="2" max="2" width="50.125" style="403" customWidth="1"/>
    <col min="3" max="3" width="8.125" style="403" customWidth="1"/>
    <col min="4" max="4" width="19.875" style="403" bestFit="1" customWidth="1"/>
    <col min="5" max="5" width="21.5" style="403" customWidth="1"/>
    <col min="6" max="6" width="20.375" style="403" customWidth="1"/>
    <col min="7" max="7" width="11" style="403"/>
    <col min="8" max="8" width="11.625" style="403" bestFit="1" customWidth="1"/>
    <col min="9" max="16384" width="11" style="403"/>
  </cols>
  <sheetData>
    <row r="1" spans="1:8" ht="18.75">
      <c r="E1" s="362"/>
    </row>
    <row r="2" spans="1:8" ht="18">
      <c r="A2" s="488" t="s">
        <v>129</v>
      </c>
      <c r="B2" s="488"/>
      <c r="C2" s="488"/>
    </row>
    <row r="3" spans="1:8">
      <c r="A3" s="363"/>
    </row>
    <row r="4" spans="1:8" ht="16.5" thickBot="1">
      <c r="A4" s="489" t="s">
        <v>195</v>
      </c>
      <c r="B4" s="489"/>
    </row>
    <row r="5" spans="1:8" ht="16.5" thickBot="1">
      <c r="A5" s="363"/>
      <c r="E5" s="490" t="s">
        <v>30</v>
      </c>
      <c r="F5" s="491"/>
    </row>
    <row r="6" spans="1:8" ht="16.5" thickBot="1">
      <c r="A6" s="364" t="s">
        <v>127</v>
      </c>
      <c r="B6" s="365"/>
      <c r="C6" s="366"/>
      <c r="D6" s="367"/>
      <c r="E6" s="492">
        <v>6972.6</v>
      </c>
      <c r="F6" s="493"/>
    </row>
    <row r="7" spans="1:8" ht="32.25" thickBot="1">
      <c r="A7" s="368"/>
      <c r="B7" s="368"/>
      <c r="C7" s="270"/>
      <c r="D7" s="369"/>
      <c r="E7" s="235" t="s">
        <v>128</v>
      </c>
      <c r="F7" s="235" t="s">
        <v>20</v>
      </c>
    </row>
    <row r="8" spans="1:8" ht="16.5" thickBot="1">
      <c r="A8" s="494"/>
      <c r="B8" s="495"/>
      <c r="C8" s="495"/>
      <c r="D8" s="495"/>
      <c r="E8" s="495"/>
      <c r="F8" s="496"/>
    </row>
    <row r="9" spans="1:8" ht="23.25" customHeight="1" thickBot="1">
      <c r="A9" s="266" t="s">
        <v>24</v>
      </c>
      <c r="B9" s="267"/>
      <c r="C9" s="267"/>
      <c r="D9" s="267"/>
      <c r="E9" s="267"/>
      <c r="F9" s="268"/>
    </row>
    <row r="10" spans="1:8" ht="16.5" thickBot="1">
      <c r="A10" s="370">
        <v>1</v>
      </c>
      <c r="B10" s="371" t="s">
        <v>24</v>
      </c>
      <c r="C10" s="372"/>
      <c r="D10" s="373">
        <f>'1- თეთრი კარკასი-მოლი'!I4</f>
        <v>377901.2293192647</v>
      </c>
      <c r="E10" s="373">
        <f t="shared" ref="E10" si="0">D10/$E$6</f>
        <v>54.198036502777256</v>
      </c>
      <c r="F10" s="374">
        <f>D10/$D$16</f>
        <v>0.40354172497866048</v>
      </c>
    </row>
    <row r="11" spans="1:8" ht="23.25" customHeight="1" thickBot="1">
      <c r="A11" s="266" t="s">
        <v>25</v>
      </c>
      <c r="B11" s="267"/>
      <c r="C11" s="267"/>
      <c r="D11" s="267"/>
      <c r="E11" s="267"/>
      <c r="F11" s="268"/>
    </row>
    <row r="12" spans="1:8">
      <c r="A12" s="271">
        <v>2</v>
      </c>
      <c r="B12" s="375" t="s">
        <v>171</v>
      </c>
      <c r="C12" s="372"/>
      <c r="D12" s="373">
        <f>'2- მოპირკეთება'!I4</f>
        <v>326830.39703636424</v>
      </c>
      <c r="E12" s="376">
        <f t="shared" ref="E12" si="1">D12/$E$6</f>
        <v>46.87353312055248</v>
      </c>
      <c r="F12" s="377">
        <f>D12/$D$16</f>
        <v>0.34900575061133154</v>
      </c>
    </row>
    <row r="13" spans="1:8">
      <c r="A13" s="271">
        <v>3</v>
      </c>
      <c r="B13" s="378" t="s">
        <v>26</v>
      </c>
      <c r="C13" s="372"/>
      <c r="D13" s="373">
        <f>'3-ფასადი'!I4</f>
        <v>162142.19422984746</v>
      </c>
      <c r="E13" s="376">
        <f>D13/$E$6</f>
        <v>23.254194164278381</v>
      </c>
      <c r="F13" s="374">
        <f>D13/$D$16</f>
        <v>0.17314349802249265</v>
      </c>
    </row>
    <row r="14" spans="1:8" ht="16.5" thickBot="1">
      <c r="A14" s="271">
        <v>4</v>
      </c>
      <c r="B14" s="378" t="s">
        <v>27</v>
      </c>
      <c r="C14" s="372"/>
      <c r="D14" s="373">
        <f>'4-კარები'!I4</f>
        <v>69587.531308799997</v>
      </c>
      <c r="E14" s="376">
        <f t="shared" ref="E14" si="2">D14/$E$6</f>
        <v>9.9801410246966693</v>
      </c>
      <c r="F14" s="374">
        <f>D14/$D$16</f>
        <v>7.4309026387515256E-2</v>
      </c>
    </row>
    <row r="15" spans="1:8" ht="16.5" thickBot="1">
      <c r="A15" s="379"/>
      <c r="B15" s="380"/>
      <c r="C15" s="380"/>
      <c r="D15" s="380"/>
      <c r="E15" s="380"/>
      <c r="F15" s="381"/>
      <c r="H15" s="395"/>
    </row>
    <row r="16" spans="1:8" ht="21" customHeight="1">
      <c r="A16" s="370"/>
      <c r="B16" s="272" t="s">
        <v>29</v>
      </c>
      <c r="C16" s="384"/>
      <c r="D16" s="382">
        <f>SUM(D9:D14)</f>
        <v>936461.35189427645</v>
      </c>
      <c r="E16" s="383">
        <f>D16/$E$6</f>
        <v>134.30590481230479</v>
      </c>
      <c r="F16" s="383"/>
    </row>
    <row r="17" spans="1:9">
      <c r="A17" s="271"/>
      <c r="B17" s="271"/>
      <c r="C17" s="407">
        <v>2.46</v>
      </c>
      <c r="D17" s="385"/>
      <c r="E17" s="385"/>
      <c r="F17" s="386"/>
    </row>
    <row r="18" spans="1:9" ht="19.5" thickBot="1">
      <c r="A18" s="387"/>
      <c r="B18" s="388"/>
      <c r="C18" s="389"/>
      <c r="D18" s="390">
        <f>D16*C17</f>
        <v>2303694.9256599201</v>
      </c>
      <c r="E18" s="390">
        <f>D18/$E$6</f>
        <v>330.39252583826982</v>
      </c>
      <c r="F18" s="391"/>
    </row>
    <row r="19" spans="1:9">
      <c r="A19" s="392"/>
      <c r="C19" s="392"/>
      <c r="I19" s="393"/>
    </row>
    <row r="20" spans="1:9">
      <c r="A20" s="392"/>
      <c r="D20" s="393"/>
    </row>
    <row r="21" spans="1:9" ht="18">
      <c r="A21" s="392"/>
      <c r="B21" s="394"/>
    </row>
    <row r="22" spans="1:9">
      <c r="A22" s="392"/>
    </row>
    <row r="23" spans="1:9">
      <c r="A23" s="392"/>
      <c r="D23" s="393"/>
    </row>
    <row r="24" spans="1:9">
      <c r="D24" s="393"/>
    </row>
    <row r="25" spans="1:9">
      <c r="D25" s="393"/>
    </row>
    <row r="27" spans="1:9">
      <c r="D27" s="408"/>
    </row>
    <row r="28" spans="1:9">
      <c r="D28" s="395"/>
    </row>
    <row r="29" spans="1:9">
      <c r="D29" s="395"/>
    </row>
    <row r="30" spans="1:9">
      <c r="D30" s="395"/>
    </row>
    <row r="31" spans="1:9">
      <c r="D31" s="395"/>
    </row>
    <row r="32" spans="1:9">
      <c r="D32" s="395"/>
    </row>
    <row r="33" spans="4:4">
      <c r="D33" s="395"/>
    </row>
    <row r="34" spans="4:4">
      <c r="D34" s="395"/>
    </row>
    <row r="35" spans="4:4">
      <c r="D35" s="395"/>
    </row>
  </sheetData>
  <mergeCells count="5">
    <mergeCell ref="A2:C2"/>
    <mergeCell ref="A4:B4"/>
    <mergeCell ref="E5:F5"/>
    <mergeCell ref="E6:F6"/>
    <mergeCell ref="A8:F8"/>
  </mergeCells>
  <phoneticPr fontId="18" type="noConversion"/>
  <pageMargins left="0.41176470588235292" right="0.31" top="1" bottom="1" header="0.5" footer="0.5"/>
  <pageSetup paperSize="9" orientation="portrait" horizontalDpi="4294967292" verticalDpi="4294967292" r:id="rId1"/>
  <headerFooter>
    <oddFooter>&amp;L&amp;"Calibri,Regular"&amp;K000000For any queries please contact at:    cmc@cmconsulting.ge &amp;R&amp;"Calibri,Regular"&amp;K000000&amp;N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P240"/>
  <sheetViews>
    <sheetView showGridLines="0" topLeftCell="C214" zoomScaleNormal="100" zoomScalePageLayoutView="110" workbookViewId="0">
      <selection activeCell="G128" sqref="G128"/>
    </sheetView>
  </sheetViews>
  <sheetFormatPr defaultColWidth="8.875" defaultRowHeight="11.25" outlineLevelRow="1"/>
  <cols>
    <col min="1" max="1" width="3.5" style="4" bestFit="1" customWidth="1"/>
    <col min="2" max="2" width="9.875" style="4" bestFit="1" customWidth="1"/>
    <col min="3" max="3" width="53" style="4" customWidth="1"/>
    <col min="4" max="4" width="8.125" style="4" bestFit="1" customWidth="1"/>
    <col min="5" max="5" width="9.375" style="4" customWidth="1"/>
    <col min="6" max="6" width="9.375" style="223" customWidth="1"/>
    <col min="7" max="7" width="9.875" style="416" bestFit="1" customWidth="1"/>
    <col min="8" max="8" width="13.875" style="223" hidden="1" customWidth="1"/>
    <col min="9" max="9" width="13.5" style="416" customWidth="1"/>
    <col min="10" max="10" width="13.875" style="223" hidden="1" customWidth="1"/>
    <col min="11" max="11" width="12.375" style="66" bestFit="1" customWidth="1"/>
    <col min="12" max="12" width="12.5" style="71" customWidth="1"/>
    <col min="13" max="13" width="13.25" style="71" customWidth="1"/>
    <col min="14" max="14" width="5.25" style="4" customWidth="1"/>
    <col min="15" max="15" width="9.875" style="243" bestFit="1" customWidth="1"/>
    <col min="16" max="16" width="13.5" style="416" customWidth="1"/>
    <col min="17" max="16384" width="8.875" style="4"/>
  </cols>
  <sheetData>
    <row r="1" spans="1:16" ht="18.75" thickBot="1">
      <c r="A1" s="1"/>
      <c r="B1" s="2"/>
      <c r="C1" s="488" t="str">
        <f>TOTAL!A2</f>
        <v>ევექსი ლაბორატორია</v>
      </c>
      <c r="D1" s="488"/>
      <c r="E1" s="488"/>
      <c r="F1" s="230"/>
      <c r="G1" s="409"/>
      <c r="H1" s="230"/>
      <c r="I1" s="410"/>
      <c r="J1" s="105"/>
      <c r="K1" s="163"/>
      <c r="L1" s="70"/>
      <c r="M1" s="70"/>
      <c r="O1" s="242"/>
      <c r="P1" s="409"/>
    </row>
    <row r="2" spans="1:16" ht="16.5" thickBot="1">
      <c r="A2" s="508" t="s">
        <v>44</v>
      </c>
      <c r="B2" s="508"/>
      <c r="C2" s="509"/>
      <c r="D2" s="402"/>
      <c r="E2" s="1"/>
      <c r="F2" s="230"/>
      <c r="G2" s="409"/>
      <c r="H2" s="160"/>
      <c r="I2" s="497"/>
      <c r="J2" s="512"/>
      <c r="K2" s="498"/>
      <c r="L2" s="66"/>
      <c r="M2" s="66"/>
      <c r="O2" s="242"/>
      <c r="P2" s="4"/>
    </row>
    <row r="3" spans="1:16" ht="23.25" thickBot="1">
      <c r="A3" s="513"/>
      <c r="B3" s="513"/>
      <c r="C3" s="40"/>
      <c r="E3" s="40"/>
      <c r="F3" s="40"/>
      <c r="G3" s="411"/>
      <c r="H3" s="161"/>
      <c r="I3" s="412" t="s">
        <v>41</v>
      </c>
      <c r="J3" s="273" t="s">
        <v>42</v>
      </c>
      <c r="K3" s="274" t="s">
        <v>43</v>
      </c>
      <c r="L3" s="66"/>
      <c r="M3" s="66"/>
      <c r="O3" s="244"/>
      <c r="P3" s="4"/>
    </row>
    <row r="4" spans="1:16" ht="15.75" thickBot="1">
      <c r="A4" s="1"/>
      <c r="B4" s="2"/>
      <c r="C4" s="404"/>
      <c r="D4" s="42"/>
      <c r="E4" s="41"/>
      <c r="F4" s="41"/>
      <c r="G4" s="413"/>
      <c r="H4" s="162"/>
      <c r="I4" s="245">
        <f>K238</f>
        <v>377901.2293192647</v>
      </c>
      <c r="J4" s="246">
        <f>I4*K4</f>
        <v>929637.02412539115</v>
      </c>
      <c r="K4" s="414">
        <f>TOTAL!C17</f>
        <v>2.46</v>
      </c>
      <c r="L4" s="66"/>
      <c r="M4" s="66"/>
      <c r="O4" s="247"/>
      <c r="P4" s="4"/>
    </row>
    <row r="5" spans="1:16">
      <c r="A5" s="1"/>
      <c r="B5" s="2"/>
      <c r="C5" s="1"/>
      <c r="D5" s="402"/>
      <c r="E5" s="402"/>
      <c r="F5" s="3"/>
      <c r="G5" s="415"/>
      <c r="H5" s="3"/>
      <c r="I5" s="415"/>
      <c r="J5" s="230"/>
      <c r="K5" s="65"/>
      <c r="L5" s="52"/>
      <c r="M5" s="52"/>
      <c r="O5" s="249"/>
      <c r="P5" s="4"/>
    </row>
    <row r="6" spans="1:16" ht="12" thickBot="1"/>
    <row r="7" spans="1:16" ht="15.75" customHeight="1" thickBot="1">
      <c r="A7" s="514" t="s">
        <v>0</v>
      </c>
      <c r="B7" s="516" t="s">
        <v>40</v>
      </c>
      <c r="C7" s="169" t="s">
        <v>31</v>
      </c>
      <c r="D7" s="518" t="s">
        <v>32</v>
      </c>
      <c r="E7" s="497" t="s">
        <v>28</v>
      </c>
      <c r="F7" s="498"/>
      <c r="G7" s="497" t="s">
        <v>33</v>
      </c>
      <c r="H7" s="498"/>
      <c r="I7" s="497" t="s">
        <v>34</v>
      </c>
      <c r="J7" s="498"/>
      <c r="K7" s="506" t="s">
        <v>35</v>
      </c>
      <c r="L7" s="506" t="s">
        <v>36</v>
      </c>
      <c r="M7" s="506" t="s">
        <v>37</v>
      </c>
      <c r="O7" s="499" t="s">
        <v>94</v>
      </c>
      <c r="P7" s="501" t="s">
        <v>95</v>
      </c>
    </row>
    <row r="8" spans="1:16" ht="12" thickBot="1">
      <c r="A8" s="515"/>
      <c r="B8" s="517"/>
      <c r="C8" s="152"/>
      <c r="D8" s="519"/>
      <c r="E8" s="151" t="s">
        <v>38</v>
      </c>
      <c r="F8" s="152" t="s">
        <v>35</v>
      </c>
      <c r="G8" s="269" t="s">
        <v>39</v>
      </c>
      <c r="H8" s="152" t="s">
        <v>35</v>
      </c>
      <c r="I8" s="195" t="s">
        <v>39</v>
      </c>
      <c r="J8" s="152" t="s">
        <v>35</v>
      </c>
      <c r="K8" s="507"/>
      <c r="L8" s="507"/>
      <c r="M8" s="507"/>
      <c r="O8" s="500"/>
      <c r="P8" s="502"/>
    </row>
    <row r="9" spans="1:16" ht="12" thickBot="1">
      <c r="A9" s="170" t="s">
        <v>1</v>
      </c>
      <c r="B9" s="177">
        <v>2</v>
      </c>
      <c r="C9" s="150" t="s">
        <v>2</v>
      </c>
      <c r="D9" s="150" t="s">
        <v>3</v>
      </c>
      <c r="E9" s="157" t="s">
        <v>14</v>
      </c>
      <c r="F9" s="150" t="s">
        <v>4</v>
      </c>
      <c r="G9" s="157">
        <v>7</v>
      </c>
      <c r="H9" s="150" t="s">
        <v>6</v>
      </c>
      <c r="I9" s="149">
        <v>9</v>
      </c>
      <c r="J9" s="149" t="s">
        <v>9</v>
      </c>
      <c r="K9" s="149" t="s">
        <v>9</v>
      </c>
      <c r="L9" s="149" t="s">
        <v>19</v>
      </c>
      <c r="M9" s="149" t="s">
        <v>17</v>
      </c>
      <c r="O9" s="167" t="s">
        <v>16</v>
      </c>
      <c r="P9" s="145" t="s">
        <v>18</v>
      </c>
    </row>
    <row r="10" spans="1:16" ht="12" thickBot="1">
      <c r="A10" s="158"/>
      <c r="B10" s="46"/>
      <c r="C10" s="46"/>
      <c r="D10" s="156"/>
      <c r="E10" s="158"/>
      <c r="F10" s="46"/>
      <c r="G10" s="417"/>
      <c r="H10" s="46"/>
      <c r="I10" s="418"/>
      <c r="J10" s="158"/>
      <c r="K10" s="67"/>
      <c r="L10" s="67"/>
      <c r="M10" s="67"/>
      <c r="O10" s="419"/>
      <c r="P10" s="417"/>
    </row>
    <row r="11" spans="1:16" ht="29.1" customHeight="1" thickBot="1">
      <c r="A11" s="520" t="s">
        <v>22</v>
      </c>
      <c r="B11" s="521"/>
      <c r="C11" s="521"/>
      <c r="D11" s="521"/>
      <c r="E11" s="521"/>
      <c r="F11" s="521"/>
      <c r="G11" s="521"/>
      <c r="H11" s="521"/>
      <c r="I11" s="521"/>
      <c r="J11" s="521"/>
      <c r="K11" s="521"/>
      <c r="L11" s="521"/>
      <c r="M11" s="522"/>
      <c r="O11" s="420"/>
      <c r="P11" s="421"/>
    </row>
    <row r="12" spans="1:16" s="230" customFormat="1">
      <c r="A12" s="290">
        <v>1</v>
      </c>
      <c r="B12" s="171"/>
      <c r="C12" s="190" t="s">
        <v>186</v>
      </c>
      <c r="D12" s="174" t="s">
        <v>60</v>
      </c>
      <c r="E12" s="174"/>
      <c r="F12" s="172">
        <f>SUM(F13:F18)</f>
        <v>1541.6</v>
      </c>
      <c r="G12" s="422">
        <v>0</v>
      </c>
      <c r="H12" s="172"/>
      <c r="I12" s="422">
        <v>5.5</v>
      </c>
      <c r="J12" s="172">
        <f>F12*I12</f>
        <v>8478.7999999999993</v>
      </c>
      <c r="K12" s="134">
        <f>H12+J12</f>
        <v>8478.7999999999993</v>
      </c>
      <c r="L12" s="72">
        <f>SUM(K12:K21)</f>
        <v>11214.060879999999</v>
      </c>
      <c r="M12" s="72">
        <f>L12/F12</f>
        <v>7.2743000000000002</v>
      </c>
      <c r="O12" s="231"/>
      <c r="P12" s="194"/>
    </row>
    <row r="13" spans="1:16" s="230" customFormat="1" outlineLevel="1">
      <c r="A13" s="291"/>
      <c r="B13" s="62"/>
      <c r="C13" s="183" t="s">
        <v>136</v>
      </c>
      <c r="D13" s="164" t="s">
        <v>60</v>
      </c>
      <c r="E13" s="175"/>
      <c r="F13" s="137">
        <v>748.9</v>
      </c>
      <c r="G13" s="423"/>
      <c r="H13" s="239"/>
      <c r="I13" s="423"/>
      <c r="J13" s="239"/>
      <c r="K13" s="135"/>
      <c r="L13" s="73"/>
      <c r="M13" s="73"/>
      <c r="O13" s="232"/>
      <c r="P13" s="339"/>
    </row>
    <row r="14" spans="1:16" s="230" customFormat="1" outlineLevel="1">
      <c r="A14" s="291"/>
      <c r="B14" s="62"/>
      <c r="C14" s="183" t="s">
        <v>137</v>
      </c>
      <c r="D14" s="164" t="s">
        <v>60</v>
      </c>
      <c r="E14" s="175"/>
      <c r="F14" s="137">
        <v>792.7</v>
      </c>
      <c r="G14" s="423"/>
      <c r="H14" s="239"/>
      <c r="I14" s="423"/>
      <c r="J14" s="239"/>
      <c r="K14" s="135"/>
      <c r="L14" s="73"/>
      <c r="M14" s="73"/>
      <c r="O14" s="232"/>
      <c r="P14" s="339"/>
    </row>
    <row r="15" spans="1:16" s="230" customFormat="1" outlineLevel="1">
      <c r="A15" s="291"/>
      <c r="B15" s="62"/>
      <c r="C15" s="183" t="s">
        <v>138</v>
      </c>
      <c r="D15" s="164" t="s">
        <v>60</v>
      </c>
      <c r="E15" s="175"/>
      <c r="F15" s="137"/>
      <c r="G15" s="423"/>
      <c r="H15" s="239"/>
      <c r="I15" s="423"/>
      <c r="J15" s="239"/>
      <c r="K15" s="135"/>
      <c r="L15" s="73"/>
      <c r="M15" s="73"/>
      <c r="O15" s="232"/>
      <c r="P15" s="339"/>
    </row>
    <row r="16" spans="1:16" s="230" customFormat="1" outlineLevel="1">
      <c r="A16" s="291"/>
      <c r="B16" s="62"/>
      <c r="C16" s="183" t="s">
        <v>139</v>
      </c>
      <c r="D16" s="164" t="s">
        <v>60</v>
      </c>
      <c r="E16" s="175"/>
      <c r="F16" s="137"/>
      <c r="G16" s="423"/>
      <c r="H16" s="239"/>
      <c r="I16" s="423"/>
      <c r="J16" s="239"/>
      <c r="K16" s="135"/>
      <c r="L16" s="73"/>
      <c r="M16" s="73"/>
      <c r="O16" s="232"/>
      <c r="P16" s="339"/>
    </row>
    <row r="17" spans="1:16" s="230" customFormat="1" outlineLevel="1">
      <c r="A17" s="291"/>
      <c r="B17" s="62"/>
      <c r="C17" s="183" t="s">
        <v>140</v>
      </c>
      <c r="D17" s="164" t="s">
        <v>60</v>
      </c>
      <c r="E17" s="175"/>
      <c r="F17" s="137"/>
      <c r="G17" s="423"/>
      <c r="H17" s="239"/>
      <c r="I17" s="423"/>
      <c r="J17" s="239"/>
      <c r="K17" s="135"/>
      <c r="L17" s="73"/>
      <c r="M17" s="73"/>
      <c r="O17" s="232"/>
      <c r="P17" s="339"/>
    </row>
    <row r="18" spans="1:16" s="230" customFormat="1" outlineLevel="1">
      <c r="A18" s="291"/>
      <c r="B18" s="62"/>
      <c r="C18" s="183" t="s">
        <v>141</v>
      </c>
      <c r="D18" s="164" t="s">
        <v>60</v>
      </c>
      <c r="E18" s="175"/>
      <c r="F18" s="137"/>
      <c r="G18" s="423"/>
      <c r="H18" s="239"/>
      <c r="I18" s="423"/>
      <c r="J18" s="239"/>
      <c r="K18" s="135"/>
      <c r="L18" s="73"/>
      <c r="M18" s="73"/>
      <c r="O18" s="232"/>
      <c r="P18" s="339"/>
    </row>
    <row r="19" spans="1:16" s="230" customFormat="1">
      <c r="A19" s="291"/>
      <c r="B19" s="62"/>
      <c r="C19" s="197" t="s">
        <v>187</v>
      </c>
      <c r="D19" s="164" t="s">
        <v>54</v>
      </c>
      <c r="E19" s="253">
        <f>0.07*1.03</f>
        <v>7.2100000000000011E-2</v>
      </c>
      <c r="F19" s="173">
        <f>$F$12*E19</f>
        <v>111.14936000000002</v>
      </c>
      <c r="G19" s="348">
        <v>15</v>
      </c>
      <c r="H19" s="202">
        <f>G19*F19</f>
        <v>1667.2404000000001</v>
      </c>
      <c r="I19" s="348"/>
      <c r="J19" s="202"/>
      <c r="K19" s="135">
        <f>J19+H19</f>
        <v>1667.2404000000001</v>
      </c>
      <c r="L19" s="73"/>
      <c r="M19" s="73"/>
      <c r="O19" s="232"/>
      <c r="P19" s="348"/>
    </row>
    <row r="20" spans="1:16">
      <c r="A20" s="292"/>
      <c r="B20" s="63"/>
      <c r="C20" s="109" t="s">
        <v>65</v>
      </c>
      <c r="D20" s="137" t="s">
        <v>60</v>
      </c>
      <c r="E20" s="196">
        <v>1.1000000000000001</v>
      </c>
      <c r="F20" s="173">
        <f>E20*F12</f>
        <v>1695.76</v>
      </c>
      <c r="G20" s="348">
        <v>0.5</v>
      </c>
      <c r="H20" s="202">
        <f>G20*F20</f>
        <v>847.88</v>
      </c>
      <c r="I20" s="181"/>
      <c r="J20" s="173"/>
      <c r="K20" s="135">
        <f>J20+H20</f>
        <v>847.88</v>
      </c>
      <c r="L20" s="74"/>
      <c r="M20" s="74"/>
      <c r="O20" s="232"/>
      <c r="P20" s="140"/>
    </row>
    <row r="21" spans="1:16" ht="12" thickBot="1">
      <c r="A21" s="292"/>
      <c r="B21" s="63"/>
      <c r="C21" s="109" t="s">
        <v>69</v>
      </c>
      <c r="D21" s="137" t="s">
        <v>54</v>
      </c>
      <c r="E21" s="196">
        <f>0.04*1.02</f>
        <v>4.0800000000000003E-2</v>
      </c>
      <c r="F21" s="173">
        <f>E21*F12</f>
        <v>62.897280000000002</v>
      </c>
      <c r="G21" s="348">
        <v>3.5</v>
      </c>
      <c r="H21" s="202">
        <f>G21*F21</f>
        <v>220.14048</v>
      </c>
      <c r="I21" s="181"/>
      <c r="J21" s="173"/>
      <c r="K21" s="135">
        <f>J21+H21</f>
        <v>220.14048</v>
      </c>
      <c r="L21" s="74"/>
      <c r="M21" s="74"/>
      <c r="O21" s="424"/>
      <c r="P21" s="143"/>
    </row>
    <row r="22" spans="1:16" s="230" customFormat="1">
      <c r="A22" s="290">
        <v>2</v>
      </c>
      <c r="B22" s="171"/>
      <c r="C22" s="190" t="s">
        <v>67</v>
      </c>
      <c r="D22" s="174" t="s">
        <v>60</v>
      </c>
      <c r="E22" s="174"/>
      <c r="F22" s="172">
        <f>SUM(F23:F28)</f>
        <v>201</v>
      </c>
      <c r="G22" s="422">
        <v>0</v>
      </c>
      <c r="H22" s="172"/>
      <c r="I22" s="422">
        <v>5</v>
      </c>
      <c r="J22" s="172">
        <f>F22*I22</f>
        <v>1005</v>
      </c>
      <c r="K22" s="134">
        <f>H22+J22</f>
        <v>1005</v>
      </c>
      <c r="L22" s="72">
        <f>SUM(K22:K32)</f>
        <v>2267.8193999999999</v>
      </c>
      <c r="M22" s="72">
        <f>L22/F22</f>
        <v>11.282683582089552</v>
      </c>
      <c r="O22" s="231"/>
      <c r="P22" s="194"/>
    </row>
    <row r="23" spans="1:16" s="230" customFormat="1" outlineLevel="1">
      <c r="A23" s="291"/>
      <c r="B23" s="62"/>
      <c r="C23" s="183" t="s">
        <v>136</v>
      </c>
      <c r="D23" s="164" t="s">
        <v>60</v>
      </c>
      <c r="E23" s="175"/>
      <c r="F23" s="137"/>
      <c r="G23" s="423"/>
      <c r="H23" s="239"/>
      <c r="I23" s="423"/>
      <c r="J23" s="239"/>
      <c r="K23" s="135"/>
      <c r="L23" s="73"/>
      <c r="M23" s="73"/>
      <c r="O23" s="232"/>
      <c r="P23" s="339"/>
    </row>
    <row r="24" spans="1:16" s="230" customFormat="1" outlineLevel="1">
      <c r="A24" s="291"/>
      <c r="B24" s="62"/>
      <c r="C24" s="183" t="s">
        <v>137</v>
      </c>
      <c r="D24" s="164" t="s">
        <v>60</v>
      </c>
      <c r="E24" s="175"/>
      <c r="F24" s="137">
        <v>10.7</v>
      </c>
      <c r="G24" s="423"/>
      <c r="H24" s="239"/>
      <c r="I24" s="423"/>
      <c r="J24" s="239"/>
      <c r="K24" s="135"/>
      <c r="L24" s="73"/>
      <c r="M24" s="73"/>
      <c r="O24" s="232"/>
      <c r="P24" s="339"/>
    </row>
    <row r="25" spans="1:16" s="230" customFormat="1" outlineLevel="1">
      <c r="A25" s="291"/>
      <c r="B25" s="62"/>
      <c r="C25" s="183" t="s">
        <v>138</v>
      </c>
      <c r="D25" s="164" t="s">
        <v>60</v>
      </c>
      <c r="E25" s="175"/>
      <c r="F25" s="137">
        <v>94.9</v>
      </c>
      <c r="G25" s="423"/>
      <c r="H25" s="239"/>
      <c r="I25" s="423"/>
      <c r="J25" s="239"/>
      <c r="K25" s="135"/>
      <c r="L25" s="73"/>
      <c r="M25" s="73"/>
      <c r="O25" s="232"/>
      <c r="P25" s="339"/>
    </row>
    <row r="26" spans="1:16" s="230" customFormat="1" outlineLevel="1">
      <c r="A26" s="291"/>
      <c r="B26" s="62"/>
      <c r="C26" s="183" t="s">
        <v>139</v>
      </c>
      <c r="D26" s="164" t="s">
        <v>60</v>
      </c>
      <c r="E26" s="175"/>
      <c r="F26" s="137">
        <v>24.1</v>
      </c>
      <c r="G26" s="423"/>
      <c r="H26" s="239"/>
      <c r="I26" s="423"/>
      <c r="J26" s="239"/>
      <c r="K26" s="135"/>
      <c r="L26" s="73"/>
      <c r="M26" s="73"/>
      <c r="O26" s="232"/>
      <c r="P26" s="339"/>
    </row>
    <row r="27" spans="1:16" s="230" customFormat="1" outlineLevel="1">
      <c r="A27" s="291"/>
      <c r="B27" s="62"/>
      <c r="C27" s="183" t="s">
        <v>140</v>
      </c>
      <c r="D27" s="164" t="s">
        <v>60</v>
      </c>
      <c r="E27" s="175"/>
      <c r="F27" s="137">
        <v>14.6</v>
      </c>
      <c r="G27" s="423"/>
      <c r="H27" s="239"/>
      <c r="I27" s="423"/>
      <c r="J27" s="239"/>
      <c r="K27" s="135"/>
      <c r="L27" s="73"/>
      <c r="M27" s="73"/>
      <c r="O27" s="232"/>
      <c r="P27" s="339"/>
    </row>
    <row r="28" spans="1:16" s="230" customFormat="1" outlineLevel="1">
      <c r="A28" s="291"/>
      <c r="B28" s="62"/>
      <c r="C28" s="183" t="s">
        <v>141</v>
      </c>
      <c r="D28" s="164" t="s">
        <v>60</v>
      </c>
      <c r="E28" s="175"/>
      <c r="F28" s="137">
        <v>56.7</v>
      </c>
      <c r="G28" s="423"/>
      <c r="H28" s="239"/>
      <c r="I28" s="423"/>
      <c r="J28" s="239"/>
      <c r="K28" s="135"/>
      <c r="L28" s="73"/>
      <c r="M28" s="73"/>
      <c r="O28" s="232"/>
      <c r="P28" s="339"/>
    </row>
    <row r="29" spans="1:16" s="230" customFormat="1">
      <c r="A29" s="291"/>
      <c r="B29" s="62"/>
      <c r="C29" s="197" t="s">
        <v>68</v>
      </c>
      <c r="D29" s="164" t="s">
        <v>54</v>
      </c>
      <c r="E29" s="253">
        <f>0.03*1.03</f>
        <v>3.09E-2</v>
      </c>
      <c r="F29" s="173">
        <f>$F$12*E29</f>
        <v>47.635439999999996</v>
      </c>
      <c r="G29" s="348">
        <v>15</v>
      </c>
      <c r="H29" s="202">
        <f>G29*F29</f>
        <v>714.53159999999991</v>
      </c>
      <c r="I29" s="348"/>
      <c r="J29" s="202"/>
      <c r="K29" s="135">
        <f>J29+H29</f>
        <v>714.53159999999991</v>
      </c>
      <c r="L29" s="73"/>
      <c r="M29" s="73"/>
      <c r="O29" s="232"/>
      <c r="P29" s="348"/>
    </row>
    <row r="30" spans="1:16">
      <c r="A30" s="292"/>
      <c r="B30" s="63"/>
      <c r="C30" s="109" t="s">
        <v>65</v>
      </c>
      <c r="D30" s="137" t="s">
        <v>60</v>
      </c>
      <c r="E30" s="196">
        <v>1.1000000000000001</v>
      </c>
      <c r="F30" s="173">
        <f>E30*F22</f>
        <v>221.10000000000002</v>
      </c>
      <c r="G30" s="348">
        <v>0.5</v>
      </c>
      <c r="H30" s="202">
        <f>G30*F30</f>
        <v>110.55000000000001</v>
      </c>
      <c r="I30" s="181"/>
      <c r="J30" s="173"/>
      <c r="K30" s="135">
        <f>J30+H30</f>
        <v>110.55000000000001</v>
      </c>
      <c r="L30" s="74"/>
      <c r="M30" s="74"/>
      <c r="O30" s="232"/>
      <c r="P30" s="140"/>
    </row>
    <row r="31" spans="1:16">
      <c r="A31" s="292"/>
      <c r="B31" s="63"/>
      <c r="C31" s="197" t="s">
        <v>70</v>
      </c>
      <c r="D31" s="164" t="s">
        <v>60</v>
      </c>
      <c r="E31" s="196">
        <v>1.1000000000000001</v>
      </c>
      <c r="F31" s="173">
        <f>E31*F22</f>
        <v>221.10000000000002</v>
      </c>
      <c r="G31" s="181">
        <v>1.85</v>
      </c>
      <c r="H31" s="202">
        <f>G31*F31</f>
        <v>409.03500000000008</v>
      </c>
      <c r="I31" s="181"/>
      <c r="J31" s="173"/>
      <c r="K31" s="135">
        <f>H31+J31</f>
        <v>409.03500000000008</v>
      </c>
      <c r="L31" s="74"/>
      <c r="M31" s="74"/>
      <c r="O31" s="232"/>
      <c r="P31" s="140"/>
    </row>
    <row r="32" spans="1:16" ht="12" thickBot="1">
      <c r="A32" s="292"/>
      <c r="B32" s="63"/>
      <c r="C32" s="109" t="s">
        <v>69</v>
      </c>
      <c r="D32" s="137" t="s">
        <v>54</v>
      </c>
      <c r="E32" s="196">
        <f>0.04*1.02</f>
        <v>4.0800000000000003E-2</v>
      </c>
      <c r="F32" s="173">
        <f>E32*F22</f>
        <v>8.200800000000001</v>
      </c>
      <c r="G32" s="348">
        <v>3.5</v>
      </c>
      <c r="H32" s="202">
        <f>G32*F32</f>
        <v>28.702800000000003</v>
      </c>
      <c r="I32" s="181"/>
      <c r="J32" s="173"/>
      <c r="K32" s="135">
        <f>J32+H32</f>
        <v>28.702800000000003</v>
      </c>
      <c r="L32" s="74"/>
      <c r="M32" s="74"/>
      <c r="O32" s="424"/>
      <c r="P32" s="143"/>
    </row>
    <row r="33" spans="1:16" s="230" customFormat="1">
      <c r="A33" s="290">
        <v>3</v>
      </c>
      <c r="B33" s="171"/>
      <c r="C33" s="190" t="s">
        <v>130</v>
      </c>
      <c r="D33" s="174" t="s">
        <v>60</v>
      </c>
      <c r="E33" s="174"/>
      <c r="F33" s="172">
        <f>SUM(F34:F39)</f>
        <v>2923.8</v>
      </c>
      <c r="G33" s="422">
        <v>0</v>
      </c>
      <c r="H33" s="172">
        <v>0</v>
      </c>
      <c r="I33" s="422">
        <v>4.5</v>
      </c>
      <c r="J33" s="172">
        <f>F33*I33</f>
        <v>13157.1</v>
      </c>
      <c r="K33" s="134">
        <f>H33+J33</f>
        <v>13157.1</v>
      </c>
      <c r="L33" s="72">
        <f>SUM(K33:K43)</f>
        <v>23572.215240000001</v>
      </c>
      <c r="M33" s="72">
        <f>L33/F33</f>
        <v>8.0621845680279094</v>
      </c>
      <c r="O33" s="231"/>
      <c r="P33" s="194"/>
    </row>
    <row r="34" spans="1:16" s="230" customFormat="1" outlineLevel="1">
      <c r="A34" s="291"/>
      <c r="B34" s="62"/>
      <c r="C34" s="183" t="str">
        <f t="shared" ref="C34:C39" si="0">C13</f>
        <v>სართული -2</v>
      </c>
      <c r="D34" s="164" t="s">
        <v>60</v>
      </c>
      <c r="E34" s="175"/>
      <c r="F34" s="137"/>
      <c r="G34" s="423"/>
      <c r="H34" s="239"/>
      <c r="I34" s="423"/>
      <c r="J34" s="239"/>
      <c r="K34" s="135"/>
      <c r="L34" s="73"/>
      <c r="M34" s="73"/>
      <c r="O34" s="232"/>
      <c r="P34" s="339"/>
    </row>
    <row r="35" spans="1:16" s="230" customFormat="1" outlineLevel="1">
      <c r="A35" s="291"/>
      <c r="B35" s="62"/>
      <c r="C35" s="183" t="str">
        <f t="shared" si="0"/>
        <v>სართული -1</v>
      </c>
      <c r="D35" s="164" t="s">
        <v>60</v>
      </c>
      <c r="E35" s="175"/>
      <c r="F35" s="137"/>
      <c r="G35" s="423"/>
      <c r="H35" s="239"/>
      <c r="I35" s="423"/>
      <c r="J35" s="239"/>
      <c r="K35" s="135"/>
      <c r="L35" s="73"/>
      <c r="M35" s="73"/>
      <c r="O35" s="232"/>
      <c r="P35" s="339"/>
    </row>
    <row r="36" spans="1:16" s="230" customFormat="1" outlineLevel="1">
      <c r="A36" s="291"/>
      <c r="B36" s="62"/>
      <c r="C36" s="183" t="str">
        <f t="shared" si="0"/>
        <v>სართული 1</v>
      </c>
      <c r="D36" s="164" t="s">
        <v>60</v>
      </c>
      <c r="E36" s="175"/>
      <c r="F36" s="137">
        <v>467.6</v>
      </c>
      <c r="G36" s="423"/>
      <c r="H36" s="239"/>
      <c r="I36" s="423"/>
      <c r="J36" s="239"/>
      <c r="K36" s="135"/>
      <c r="L36" s="73"/>
      <c r="M36" s="73"/>
      <c r="O36" s="232"/>
      <c r="P36" s="339"/>
    </row>
    <row r="37" spans="1:16" s="230" customFormat="1" outlineLevel="1">
      <c r="A37" s="291"/>
      <c r="B37" s="62"/>
      <c r="C37" s="183" t="str">
        <f t="shared" si="0"/>
        <v>სართული 2</v>
      </c>
      <c r="D37" s="164" t="s">
        <v>60</v>
      </c>
      <c r="E37" s="175"/>
      <c r="F37" s="137">
        <v>836.2</v>
      </c>
      <c r="G37" s="423"/>
      <c r="H37" s="239"/>
      <c r="I37" s="423"/>
      <c r="J37" s="239"/>
      <c r="K37" s="135"/>
      <c r="L37" s="73"/>
      <c r="M37" s="73"/>
      <c r="O37" s="232"/>
      <c r="P37" s="339"/>
    </row>
    <row r="38" spans="1:16" s="230" customFormat="1" outlineLevel="1">
      <c r="A38" s="291"/>
      <c r="B38" s="62"/>
      <c r="C38" s="183" t="str">
        <f t="shared" si="0"/>
        <v>სართული 3</v>
      </c>
      <c r="D38" s="164" t="s">
        <v>60</v>
      </c>
      <c r="E38" s="175"/>
      <c r="F38" s="137">
        <v>832.8</v>
      </c>
      <c r="G38" s="423"/>
      <c r="H38" s="239"/>
      <c r="I38" s="423"/>
      <c r="J38" s="239"/>
      <c r="K38" s="135"/>
      <c r="L38" s="73"/>
      <c r="M38" s="73"/>
      <c r="O38" s="232"/>
      <c r="P38" s="339"/>
    </row>
    <row r="39" spans="1:16" s="230" customFormat="1" outlineLevel="1">
      <c r="A39" s="291"/>
      <c r="B39" s="62"/>
      <c r="C39" s="183" t="str">
        <f t="shared" si="0"/>
        <v>სართული 4</v>
      </c>
      <c r="D39" s="164" t="s">
        <v>60</v>
      </c>
      <c r="E39" s="175"/>
      <c r="F39" s="137">
        <v>787.2</v>
      </c>
      <c r="G39" s="423"/>
      <c r="H39" s="239"/>
      <c r="I39" s="423"/>
      <c r="J39" s="239"/>
      <c r="K39" s="135"/>
      <c r="L39" s="73"/>
      <c r="M39" s="73"/>
      <c r="O39" s="232"/>
      <c r="P39" s="339"/>
    </row>
    <row r="40" spans="1:16" s="230" customFormat="1">
      <c r="A40" s="291"/>
      <c r="B40" s="62"/>
      <c r="C40" s="197" t="s">
        <v>68</v>
      </c>
      <c r="D40" s="164" t="s">
        <v>54</v>
      </c>
      <c r="E40" s="253">
        <f>0.03*1.03</f>
        <v>3.09E-2</v>
      </c>
      <c r="F40" s="173">
        <f>$F$12*E40</f>
        <v>47.635439999999996</v>
      </c>
      <c r="G40" s="348">
        <v>15</v>
      </c>
      <c r="H40" s="202">
        <f>G40*F40</f>
        <v>714.53159999999991</v>
      </c>
      <c r="I40" s="348"/>
      <c r="J40" s="202"/>
      <c r="K40" s="135">
        <f>J40+H40</f>
        <v>714.53159999999991</v>
      </c>
      <c r="L40" s="73"/>
      <c r="M40" s="73"/>
      <c r="O40" s="232"/>
      <c r="P40" s="348"/>
    </row>
    <row r="41" spans="1:16">
      <c r="A41" s="292"/>
      <c r="B41" s="63"/>
      <c r="C41" s="109" t="s">
        <v>65</v>
      </c>
      <c r="D41" s="137" t="s">
        <v>60</v>
      </c>
      <c r="E41" s="196">
        <v>1.1000000000000001</v>
      </c>
      <c r="F41" s="173">
        <f>E41*F33</f>
        <v>3216.1800000000003</v>
      </c>
      <c r="G41" s="348">
        <v>0.5</v>
      </c>
      <c r="H41" s="202">
        <f>G41*F41</f>
        <v>1608.0900000000001</v>
      </c>
      <c r="I41" s="181"/>
      <c r="J41" s="173"/>
      <c r="K41" s="135">
        <f>J41+H41</f>
        <v>1608.0900000000001</v>
      </c>
      <c r="L41" s="74"/>
      <c r="M41" s="74"/>
      <c r="O41" s="136"/>
      <c r="P41" s="140"/>
    </row>
    <row r="42" spans="1:16">
      <c r="A42" s="292"/>
      <c r="B42" s="63"/>
      <c r="C42" s="109" t="s">
        <v>149</v>
      </c>
      <c r="D42" s="137" t="s">
        <v>60</v>
      </c>
      <c r="E42" s="196">
        <v>1.05</v>
      </c>
      <c r="F42" s="173">
        <f>E42*F33</f>
        <v>3069.9900000000002</v>
      </c>
      <c r="G42" s="348">
        <v>2.5</v>
      </c>
      <c r="H42" s="202">
        <f>G42*F42</f>
        <v>7674.9750000000004</v>
      </c>
      <c r="I42" s="181"/>
      <c r="J42" s="173"/>
      <c r="K42" s="135">
        <f>J42+H42</f>
        <v>7674.9750000000004</v>
      </c>
      <c r="L42" s="74"/>
      <c r="M42" s="74"/>
      <c r="O42" s="136"/>
      <c r="P42" s="140"/>
    </row>
    <row r="43" spans="1:16" ht="12" thickBot="1">
      <c r="A43" s="292"/>
      <c r="B43" s="63"/>
      <c r="C43" s="109" t="s">
        <v>69</v>
      </c>
      <c r="D43" s="137" t="s">
        <v>54</v>
      </c>
      <c r="E43" s="196">
        <f>0.04*1.02</f>
        <v>4.0800000000000003E-2</v>
      </c>
      <c r="F43" s="173">
        <f>E43*F33</f>
        <v>119.29104000000001</v>
      </c>
      <c r="G43" s="348">
        <v>3.5</v>
      </c>
      <c r="H43" s="202">
        <f>G43*F43</f>
        <v>417.51864</v>
      </c>
      <c r="I43" s="181"/>
      <c r="J43" s="173"/>
      <c r="K43" s="135">
        <f>J43+H43</f>
        <v>417.51864</v>
      </c>
      <c r="L43" s="74"/>
      <c r="M43" s="74"/>
      <c r="O43" s="425"/>
      <c r="P43" s="400"/>
    </row>
    <row r="44" spans="1:16" s="230" customFormat="1">
      <c r="A44" s="290">
        <v>4</v>
      </c>
      <c r="B44" s="171"/>
      <c r="C44" s="190" t="s">
        <v>157</v>
      </c>
      <c r="D44" s="119" t="s">
        <v>60</v>
      </c>
      <c r="E44" s="174"/>
      <c r="F44" s="172">
        <f>SUM(F45:F50)</f>
        <v>532.29999999999995</v>
      </c>
      <c r="G44" s="422">
        <v>0</v>
      </c>
      <c r="H44" s="172">
        <f>G44*F44</f>
        <v>0</v>
      </c>
      <c r="I44" s="422">
        <v>5</v>
      </c>
      <c r="J44" s="172">
        <f>F44*I44</f>
        <v>2661.5</v>
      </c>
      <c r="K44" s="134">
        <f>H44+J44</f>
        <v>2661.5</v>
      </c>
      <c r="L44" s="72">
        <f>SUM(K44:K54)</f>
        <v>4360.2289900000005</v>
      </c>
      <c r="M44" s="72">
        <f>L44/F44</f>
        <v>8.1913000000000018</v>
      </c>
      <c r="O44" s="231"/>
      <c r="P44" s="194"/>
    </row>
    <row r="45" spans="1:16" s="230" customFormat="1" outlineLevel="1">
      <c r="A45" s="291"/>
      <c r="B45" s="62"/>
      <c r="C45" s="183" t="str">
        <f t="shared" ref="C45:C50" si="1">C34</f>
        <v>სართული -2</v>
      </c>
      <c r="D45" s="137" t="s">
        <v>60</v>
      </c>
      <c r="E45" s="175"/>
      <c r="F45" s="137">
        <v>82.5</v>
      </c>
      <c r="G45" s="423"/>
      <c r="H45" s="239"/>
      <c r="I45" s="423"/>
      <c r="J45" s="239"/>
      <c r="K45" s="135"/>
      <c r="L45" s="73"/>
      <c r="M45" s="73"/>
      <c r="O45" s="232"/>
      <c r="P45" s="339"/>
    </row>
    <row r="46" spans="1:16" s="230" customFormat="1" outlineLevel="1">
      <c r="A46" s="291"/>
      <c r="B46" s="62"/>
      <c r="C46" s="183" t="str">
        <f t="shared" si="1"/>
        <v>სართული -1</v>
      </c>
      <c r="D46" s="137" t="s">
        <v>60</v>
      </c>
      <c r="E46" s="175"/>
      <c r="F46" s="137">
        <v>82.5</v>
      </c>
      <c r="G46" s="423"/>
      <c r="H46" s="239"/>
      <c r="I46" s="423"/>
      <c r="J46" s="239"/>
      <c r="K46" s="135"/>
      <c r="L46" s="73"/>
      <c r="M46" s="73"/>
      <c r="O46" s="232"/>
      <c r="P46" s="339"/>
    </row>
    <row r="47" spans="1:16" s="230" customFormat="1" outlineLevel="1">
      <c r="A47" s="291"/>
      <c r="B47" s="62"/>
      <c r="C47" s="183" t="str">
        <f t="shared" si="1"/>
        <v>სართული 1</v>
      </c>
      <c r="D47" s="137" t="s">
        <v>60</v>
      </c>
      <c r="E47" s="175"/>
      <c r="F47" s="137">
        <v>239.7</v>
      </c>
      <c r="G47" s="423"/>
      <c r="H47" s="239"/>
      <c r="I47" s="423"/>
      <c r="J47" s="239"/>
      <c r="K47" s="135"/>
      <c r="L47" s="73"/>
      <c r="M47" s="73"/>
      <c r="O47" s="232"/>
      <c r="P47" s="339"/>
    </row>
    <row r="48" spans="1:16" s="230" customFormat="1" outlineLevel="1">
      <c r="A48" s="291"/>
      <c r="B48" s="62"/>
      <c r="C48" s="183" t="str">
        <f t="shared" si="1"/>
        <v>სართული 2</v>
      </c>
      <c r="D48" s="137" t="s">
        <v>60</v>
      </c>
      <c r="E48" s="175"/>
      <c r="F48" s="137">
        <v>42.7</v>
      </c>
      <c r="G48" s="423"/>
      <c r="H48" s="239"/>
      <c r="I48" s="423"/>
      <c r="J48" s="239"/>
      <c r="K48" s="135"/>
      <c r="L48" s="73"/>
      <c r="M48" s="73"/>
      <c r="O48" s="232"/>
      <c r="P48" s="339"/>
    </row>
    <row r="49" spans="1:16" s="230" customFormat="1" outlineLevel="1">
      <c r="A49" s="291"/>
      <c r="B49" s="62"/>
      <c r="C49" s="183" t="str">
        <f t="shared" si="1"/>
        <v>სართული 3</v>
      </c>
      <c r="D49" s="137" t="s">
        <v>60</v>
      </c>
      <c r="E49" s="175"/>
      <c r="F49" s="137">
        <v>42.2</v>
      </c>
      <c r="G49" s="423"/>
      <c r="H49" s="239"/>
      <c r="I49" s="423"/>
      <c r="J49" s="239"/>
      <c r="K49" s="135"/>
      <c r="L49" s="73"/>
      <c r="M49" s="73"/>
      <c r="O49" s="232"/>
      <c r="P49" s="339"/>
    </row>
    <row r="50" spans="1:16" s="230" customFormat="1" outlineLevel="1">
      <c r="A50" s="291"/>
      <c r="B50" s="62"/>
      <c r="C50" s="183" t="str">
        <f t="shared" si="1"/>
        <v>სართული 4</v>
      </c>
      <c r="D50" s="137" t="s">
        <v>60</v>
      </c>
      <c r="E50" s="175"/>
      <c r="F50" s="137">
        <v>42.7</v>
      </c>
      <c r="G50" s="423"/>
      <c r="H50" s="239"/>
      <c r="I50" s="423"/>
      <c r="J50" s="239"/>
      <c r="K50" s="135"/>
      <c r="L50" s="73"/>
      <c r="M50" s="73"/>
      <c r="O50" s="232"/>
      <c r="P50" s="339"/>
    </row>
    <row r="51" spans="1:16" s="230" customFormat="1" outlineLevel="1">
      <c r="A51" s="293"/>
      <c r="B51" s="62"/>
      <c r="C51" s="197" t="s">
        <v>68</v>
      </c>
      <c r="D51" s="164" t="s">
        <v>54</v>
      </c>
      <c r="E51" s="253">
        <f>0.03*1.03</f>
        <v>3.09E-2</v>
      </c>
      <c r="F51" s="173">
        <f>($F$44)*E51</f>
        <v>16.448069999999998</v>
      </c>
      <c r="G51" s="181">
        <v>15</v>
      </c>
      <c r="H51" s="202">
        <f>G51*F51</f>
        <v>246.72104999999996</v>
      </c>
      <c r="I51" s="348"/>
      <c r="J51" s="202"/>
      <c r="K51" s="135">
        <f>J51+H51</f>
        <v>246.72104999999996</v>
      </c>
      <c r="L51" s="73"/>
      <c r="M51" s="73"/>
      <c r="O51" s="232"/>
      <c r="P51" s="348"/>
    </row>
    <row r="52" spans="1:16">
      <c r="A52" s="292"/>
      <c r="B52" s="63"/>
      <c r="C52" s="109" t="s">
        <v>65</v>
      </c>
      <c r="D52" s="137" t="s">
        <v>60</v>
      </c>
      <c r="E52" s="196">
        <v>1.1000000000000001</v>
      </c>
      <c r="F52" s="173">
        <f>E52*F44</f>
        <v>585.53</v>
      </c>
      <c r="G52" s="181">
        <v>0.5</v>
      </c>
      <c r="H52" s="202">
        <f>G52*F52</f>
        <v>292.76499999999999</v>
      </c>
      <c r="I52" s="181"/>
      <c r="J52" s="173"/>
      <c r="K52" s="135">
        <f>H52+J52</f>
        <v>292.76499999999999</v>
      </c>
      <c r="L52" s="74"/>
      <c r="M52" s="74"/>
      <c r="O52" s="232"/>
      <c r="P52" s="140"/>
    </row>
    <row r="53" spans="1:16">
      <c r="A53" s="292"/>
      <c r="B53" s="63"/>
      <c r="C53" s="197" t="s">
        <v>70</v>
      </c>
      <c r="D53" s="164" t="s">
        <v>60</v>
      </c>
      <c r="E53" s="196">
        <v>1.1000000000000001</v>
      </c>
      <c r="F53" s="173">
        <f>E53*F44</f>
        <v>585.53</v>
      </c>
      <c r="G53" s="181">
        <v>1.85</v>
      </c>
      <c r="H53" s="202">
        <f>G53*F53</f>
        <v>1083.2304999999999</v>
      </c>
      <c r="I53" s="181"/>
      <c r="J53" s="173"/>
      <c r="K53" s="135">
        <f>H53+J53</f>
        <v>1083.2304999999999</v>
      </c>
      <c r="L53" s="74"/>
      <c r="M53" s="74"/>
      <c r="O53" s="232"/>
      <c r="P53" s="140"/>
    </row>
    <row r="54" spans="1:16" ht="12" thickBot="1">
      <c r="A54" s="292"/>
      <c r="B54" s="63"/>
      <c r="C54" s="109" t="s">
        <v>69</v>
      </c>
      <c r="D54" s="137" t="s">
        <v>54</v>
      </c>
      <c r="E54" s="196">
        <f>0.04*1.02</f>
        <v>4.0800000000000003E-2</v>
      </c>
      <c r="F54" s="173">
        <f>$F$44*E54</f>
        <v>21.717839999999999</v>
      </c>
      <c r="G54" s="426">
        <v>3.5</v>
      </c>
      <c r="H54" s="427">
        <f>F54*G54</f>
        <v>76.012439999999998</v>
      </c>
      <c r="I54" s="426"/>
      <c r="J54" s="427"/>
      <c r="K54" s="428">
        <f>H54+J54</f>
        <v>76.012439999999998</v>
      </c>
      <c r="L54" s="74"/>
      <c r="M54" s="74"/>
      <c r="O54" s="424"/>
      <c r="P54" s="429"/>
    </row>
    <row r="55" spans="1:16" s="230" customFormat="1">
      <c r="A55" s="290">
        <v>5</v>
      </c>
      <c r="B55" s="171"/>
      <c r="C55" s="190" t="s">
        <v>159</v>
      </c>
      <c r="D55" s="119" t="s">
        <v>60</v>
      </c>
      <c r="E55" s="284"/>
      <c r="F55" s="172">
        <f>SUM(F56:F61)</f>
        <v>36.599999999999994</v>
      </c>
      <c r="G55" s="215">
        <v>0</v>
      </c>
      <c r="H55" s="430"/>
      <c r="I55" s="422">
        <v>7</v>
      </c>
      <c r="J55" s="172">
        <f>F55*I55</f>
        <v>256.19999999999993</v>
      </c>
      <c r="K55" s="134">
        <f>H55+J55</f>
        <v>256.19999999999993</v>
      </c>
      <c r="L55" s="72">
        <f>SUM(K55:K63)</f>
        <v>568.49681999999996</v>
      </c>
      <c r="M55" s="72">
        <f>L55/F55</f>
        <v>15.532700000000002</v>
      </c>
      <c r="O55" s="231"/>
      <c r="P55" s="194"/>
    </row>
    <row r="56" spans="1:16" s="230" customFormat="1" outlineLevel="1">
      <c r="A56" s="291"/>
      <c r="B56" s="62"/>
      <c r="C56" s="183" t="str">
        <f>C45</f>
        <v>სართული -2</v>
      </c>
      <c r="D56" s="137" t="s">
        <v>60</v>
      </c>
      <c r="E56" s="175"/>
      <c r="F56" s="137"/>
      <c r="G56" s="423"/>
      <c r="H56" s="239"/>
      <c r="I56" s="423"/>
      <c r="J56" s="239"/>
      <c r="K56" s="135"/>
      <c r="L56" s="73"/>
      <c r="M56" s="73"/>
      <c r="O56" s="232"/>
      <c r="P56" s="339"/>
    </row>
    <row r="57" spans="1:16" s="230" customFormat="1" outlineLevel="1">
      <c r="A57" s="291"/>
      <c r="B57" s="62"/>
      <c r="C57" s="183" t="str">
        <f t="shared" ref="C57:C61" si="2">C46</f>
        <v>სართული -1</v>
      </c>
      <c r="D57" s="137" t="s">
        <v>60</v>
      </c>
      <c r="E57" s="175"/>
      <c r="F57" s="137"/>
      <c r="G57" s="423"/>
      <c r="H57" s="239"/>
      <c r="I57" s="423"/>
      <c r="J57" s="239"/>
      <c r="K57" s="135"/>
      <c r="L57" s="73"/>
      <c r="M57" s="73"/>
      <c r="O57" s="232"/>
      <c r="P57" s="339"/>
    </row>
    <row r="58" spans="1:16" s="230" customFormat="1" outlineLevel="1">
      <c r="A58" s="291"/>
      <c r="B58" s="62"/>
      <c r="C58" s="183" t="str">
        <f t="shared" si="2"/>
        <v>სართული 1</v>
      </c>
      <c r="D58" s="137" t="s">
        <v>60</v>
      </c>
      <c r="E58" s="175"/>
      <c r="F58" s="137"/>
      <c r="G58" s="423"/>
      <c r="H58" s="239"/>
      <c r="I58" s="423"/>
      <c r="J58" s="239"/>
      <c r="K58" s="135"/>
      <c r="L58" s="73"/>
      <c r="M58" s="73"/>
      <c r="O58" s="232"/>
      <c r="P58" s="339"/>
    </row>
    <row r="59" spans="1:16" s="230" customFormat="1" outlineLevel="1">
      <c r="A59" s="291"/>
      <c r="B59" s="62"/>
      <c r="C59" s="183" t="str">
        <f t="shared" si="2"/>
        <v>სართული 2</v>
      </c>
      <c r="D59" s="137" t="s">
        <v>60</v>
      </c>
      <c r="E59" s="175"/>
      <c r="F59" s="137">
        <v>12.2</v>
      </c>
      <c r="G59" s="423"/>
      <c r="H59" s="239"/>
      <c r="I59" s="423"/>
      <c r="J59" s="239"/>
      <c r="K59" s="135"/>
      <c r="L59" s="73"/>
      <c r="M59" s="73"/>
      <c r="O59" s="232"/>
      <c r="P59" s="339"/>
    </row>
    <row r="60" spans="1:16" s="230" customFormat="1" outlineLevel="1">
      <c r="A60" s="291"/>
      <c r="B60" s="62"/>
      <c r="C60" s="183" t="str">
        <f t="shared" si="2"/>
        <v>სართული 3</v>
      </c>
      <c r="D60" s="137" t="s">
        <v>60</v>
      </c>
      <c r="E60" s="175"/>
      <c r="F60" s="137">
        <v>12.7</v>
      </c>
      <c r="G60" s="423"/>
      <c r="H60" s="239"/>
      <c r="I60" s="423"/>
      <c r="J60" s="239"/>
      <c r="K60" s="135"/>
      <c r="L60" s="73"/>
      <c r="M60" s="73"/>
      <c r="O60" s="232"/>
      <c r="P60" s="339"/>
    </row>
    <row r="61" spans="1:16" s="230" customFormat="1" outlineLevel="1">
      <c r="A61" s="291"/>
      <c r="B61" s="62"/>
      <c r="C61" s="183" t="str">
        <f t="shared" si="2"/>
        <v>სართული 4</v>
      </c>
      <c r="D61" s="137" t="s">
        <v>60</v>
      </c>
      <c r="E61" s="175"/>
      <c r="F61" s="137">
        <v>11.7</v>
      </c>
      <c r="G61" s="423"/>
      <c r="H61" s="239"/>
      <c r="I61" s="423"/>
      <c r="J61" s="239"/>
      <c r="K61" s="135"/>
      <c r="L61" s="73"/>
      <c r="M61" s="73"/>
      <c r="O61" s="232"/>
      <c r="P61" s="339"/>
    </row>
    <row r="62" spans="1:16">
      <c r="A62" s="292"/>
      <c r="B62" s="63"/>
      <c r="C62" s="197" t="s">
        <v>71</v>
      </c>
      <c r="D62" s="164" t="s">
        <v>60</v>
      </c>
      <c r="E62" s="196">
        <v>2.2000000000000002</v>
      </c>
      <c r="F62" s="173">
        <f>E62*F55</f>
        <v>80.52</v>
      </c>
      <c r="G62" s="181">
        <v>3.7</v>
      </c>
      <c r="H62" s="173">
        <f>F62*G62</f>
        <v>297.92399999999998</v>
      </c>
      <c r="I62" s="181"/>
      <c r="J62" s="173"/>
      <c r="K62" s="135">
        <f>H62+J62</f>
        <v>297.92399999999998</v>
      </c>
      <c r="L62" s="74"/>
      <c r="M62" s="74"/>
      <c r="O62" s="232"/>
      <c r="P62" s="140"/>
    </row>
    <row r="63" spans="1:16" ht="12" thickBot="1">
      <c r="A63" s="292"/>
      <c r="B63" s="63"/>
      <c r="C63" s="109" t="s">
        <v>158</v>
      </c>
      <c r="D63" s="137" t="s">
        <v>54</v>
      </c>
      <c r="E63" s="196">
        <f>0.07*1.02</f>
        <v>7.1400000000000005E-2</v>
      </c>
      <c r="F63" s="173">
        <f>E63*F55</f>
        <v>2.6132399999999998</v>
      </c>
      <c r="G63" s="181">
        <v>5.5</v>
      </c>
      <c r="H63" s="202">
        <f>G63*F63</f>
        <v>14.372819999999999</v>
      </c>
      <c r="I63" s="181"/>
      <c r="J63" s="173"/>
      <c r="K63" s="135">
        <f>J63+H63</f>
        <v>14.372819999999999</v>
      </c>
      <c r="L63" s="74"/>
      <c r="M63" s="74"/>
      <c r="O63" s="424"/>
      <c r="P63" s="140"/>
    </row>
    <row r="64" spans="1:16" s="230" customFormat="1">
      <c r="A64" s="290">
        <v>6</v>
      </c>
      <c r="B64" s="171"/>
      <c r="C64" s="190" t="s">
        <v>164</v>
      </c>
      <c r="D64" s="119" t="s">
        <v>60</v>
      </c>
      <c r="E64" s="174"/>
      <c r="F64" s="172">
        <v>956</v>
      </c>
      <c r="G64" s="422"/>
      <c r="H64" s="172"/>
      <c r="I64" s="422">
        <v>3.5</v>
      </c>
      <c r="J64" s="172">
        <f>F64*I64</f>
        <v>3346</v>
      </c>
      <c r="K64" s="134">
        <f>H64+J64</f>
        <v>3346</v>
      </c>
      <c r="L64" s="72">
        <f>SUM(K64:K69)</f>
        <v>17925</v>
      </c>
      <c r="M64" s="72">
        <f>L64/F64</f>
        <v>18.75</v>
      </c>
      <c r="O64" s="231"/>
      <c r="P64" s="194"/>
    </row>
    <row r="65" spans="1:16" s="230" customFormat="1" outlineLevel="1">
      <c r="A65" s="293"/>
      <c r="B65" s="62"/>
      <c r="C65" s="197" t="s">
        <v>166</v>
      </c>
      <c r="D65" s="164" t="s">
        <v>60</v>
      </c>
      <c r="E65" s="253">
        <v>1.05</v>
      </c>
      <c r="F65" s="173">
        <f>E65*F64</f>
        <v>1003.8000000000001</v>
      </c>
      <c r="G65" s="181">
        <v>0.5</v>
      </c>
      <c r="H65" s="202">
        <f>G65*F65</f>
        <v>501.90000000000003</v>
      </c>
      <c r="I65" s="348"/>
      <c r="J65" s="202"/>
      <c r="K65" s="135">
        <f>J65+H65</f>
        <v>501.90000000000003</v>
      </c>
      <c r="L65" s="73"/>
      <c r="M65" s="73"/>
      <c r="O65" s="232"/>
      <c r="P65" s="348"/>
    </row>
    <row r="66" spans="1:16">
      <c r="A66" s="292"/>
      <c r="B66" s="63"/>
      <c r="C66" s="109" t="s">
        <v>65</v>
      </c>
      <c r="D66" s="137" t="s">
        <v>60</v>
      </c>
      <c r="E66" s="196">
        <v>1.1000000000000001</v>
      </c>
      <c r="F66" s="173">
        <f>E66*F64</f>
        <v>1051.6000000000001</v>
      </c>
      <c r="G66" s="181">
        <v>0.5</v>
      </c>
      <c r="H66" s="202">
        <f>G66*F66</f>
        <v>525.80000000000007</v>
      </c>
      <c r="I66" s="181"/>
      <c r="J66" s="173"/>
      <c r="K66" s="135">
        <f>H66+J66</f>
        <v>525.80000000000007</v>
      </c>
      <c r="L66" s="74"/>
      <c r="M66" s="74"/>
      <c r="O66" s="232"/>
      <c r="P66" s="140"/>
    </row>
    <row r="67" spans="1:16">
      <c r="A67" s="292"/>
      <c r="B67" s="63"/>
      <c r="C67" s="197" t="s">
        <v>70</v>
      </c>
      <c r="D67" s="164" t="s">
        <v>60</v>
      </c>
      <c r="E67" s="196">
        <v>1.05</v>
      </c>
      <c r="F67" s="173">
        <f>E67*F64</f>
        <v>1003.8000000000001</v>
      </c>
      <c r="G67" s="181">
        <v>1.85</v>
      </c>
      <c r="H67" s="202">
        <f>G67*F67</f>
        <v>1857.0300000000002</v>
      </c>
      <c r="I67" s="181"/>
      <c r="J67" s="173"/>
      <c r="K67" s="135">
        <f>H67+J67</f>
        <v>1857.0300000000002</v>
      </c>
      <c r="L67" s="74"/>
      <c r="M67" s="74"/>
      <c r="O67" s="232"/>
      <c r="P67" s="140"/>
    </row>
    <row r="68" spans="1:16">
      <c r="A68" s="292"/>
      <c r="B68" s="63"/>
      <c r="C68" s="197" t="s">
        <v>71</v>
      </c>
      <c r="D68" s="164" t="s">
        <v>60</v>
      </c>
      <c r="E68" s="196">
        <v>2.1</v>
      </c>
      <c r="F68" s="173">
        <f>E68*F64</f>
        <v>2007.6000000000001</v>
      </c>
      <c r="G68" s="181">
        <v>3.9</v>
      </c>
      <c r="H68" s="202">
        <f>G68*F68</f>
        <v>7829.64</v>
      </c>
      <c r="I68" s="181"/>
      <c r="J68" s="173"/>
      <c r="K68" s="135">
        <f>H68+J68</f>
        <v>7829.64</v>
      </c>
      <c r="L68" s="74"/>
      <c r="M68" s="74"/>
      <c r="O68" s="232"/>
      <c r="P68" s="140"/>
    </row>
    <row r="69" spans="1:16" ht="12" thickBot="1">
      <c r="A69" s="292"/>
      <c r="B69" s="63"/>
      <c r="C69" s="197" t="s">
        <v>165</v>
      </c>
      <c r="D69" s="164" t="s">
        <v>60</v>
      </c>
      <c r="E69" s="196">
        <v>1.05</v>
      </c>
      <c r="F69" s="173">
        <f>E69*F64</f>
        <v>1003.8000000000001</v>
      </c>
      <c r="G69" s="181">
        <v>3.85</v>
      </c>
      <c r="H69" s="202">
        <f>G69*F69</f>
        <v>3864.6300000000006</v>
      </c>
      <c r="I69" s="181"/>
      <c r="J69" s="173"/>
      <c r="K69" s="135">
        <f>H69+J69</f>
        <v>3864.6300000000006</v>
      </c>
      <c r="L69" s="74"/>
      <c r="M69" s="74"/>
      <c r="O69" s="232"/>
      <c r="P69" s="140"/>
    </row>
    <row r="70" spans="1:16" ht="12" thickBot="1">
      <c r="A70" s="159"/>
      <c r="B70" s="158"/>
      <c r="C70" s="158"/>
      <c r="D70" s="156"/>
      <c r="E70" s="158"/>
      <c r="F70" s="46"/>
      <c r="G70" s="417"/>
      <c r="H70" s="46"/>
      <c r="I70" s="417"/>
      <c r="J70" s="46"/>
      <c r="K70" s="67"/>
      <c r="L70" s="67"/>
      <c r="M70" s="67"/>
      <c r="O70" s="419"/>
      <c r="P70" s="417"/>
    </row>
    <row r="71" spans="1:16" ht="24" thickBot="1">
      <c r="A71" s="503" t="s">
        <v>23</v>
      </c>
      <c r="B71" s="510"/>
      <c r="C71" s="510"/>
      <c r="D71" s="510"/>
      <c r="E71" s="510"/>
      <c r="F71" s="510"/>
      <c r="G71" s="510"/>
      <c r="H71" s="510"/>
      <c r="I71" s="510"/>
      <c r="J71" s="510"/>
      <c r="K71" s="510"/>
      <c r="L71" s="510"/>
      <c r="M71" s="511"/>
      <c r="O71" s="431"/>
      <c r="P71" s="192"/>
    </row>
    <row r="72" spans="1:16" s="230" customFormat="1">
      <c r="A72" s="224">
        <v>7</v>
      </c>
      <c r="B72" s="184"/>
      <c r="C72" s="190" t="s">
        <v>63</v>
      </c>
      <c r="D72" s="432" t="s">
        <v>15</v>
      </c>
      <c r="E72" s="308"/>
      <c r="F72" s="215">
        <f>SUM(F73:F79)</f>
        <v>308.2</v>
      </c>
      <c r="G72" s="422"/>
      <c r="H72" s="172"/>
      <c r="I72" s="422">
        <v>8.5</v>
      </c>
      <c r="J72" s="172">
        <f>F72*I72</f>
        <v>2619.6999999999998</v>
      </c>
      <c r="K72" s="134">
        <f>H72+J72</f>
        <v>2619.6999999999998</v>
      </c>
      <c r="L72" s="72">
        <f>SUM(K72:K85)</f>
        <v>4626.2360999999992</v>
      </c>
      <c r="M72" s="72">
        <f>L72/F72</f>
        <v>15.010499999999999</v>
      </c>
      <c r="O72" s="231"/>
      <c r="P72" s="194"/>
    </row>
    <row r="73" spans="1:16" s="230" customFormat="1" outlineLevel="1">
      <c r="A73" s="60"/>
      <c r="B73" s="185"/>
      <c r="C73" s="183" t="str">
        <f>C56</f>
        <v>სართული -2</v>
      </c>
      <c r="D73" s="137" t="s">
        <v>15</v>
      </c>
      <c r="E73" s="317"/>
      <c r="F73" s="175"/>
      <c r="G73" s="423"/>
      <c r="H73" s="239"/>
      <c r="I73" s="423"/>
      <c r="J73" s="239"/>
      <c r="K73" s="135"/>
      <c r="L73" s="73"/>
      <c r="M73" s="73"/>
      <c r="O73" s="232"/>
      <c r="P73" s="339"/>
    </row>
    <row r="74" spans="1:16" s="230" customFormat="1" outlineLevel="1">
      <c r="A74" s="60"/>
      <c r="B74" s="185"/>
      <c r="C74" s="183" t="str">
        <f t="shared" ref="C74:C78" si="3">C57</f>
        <v>სართული -1</v>
      </c>
      <c r="D74" s="137" t="s">
        <v>15</v>
      </c>
      <c r="E74" s="317"/>
      <c r="F74" s="175">
        <v>46.7</v>
      </c>
      <c r="G74" s="423"/>
      <c r="H74" s="239"/>
      <c r="I74" s="423"/>
      <c r="J74" s="239"/>
      <c r="K74" s="135"/>
      <c r="L74" s="73"/>
      <c r="M74" s="73"/>
      <c r="O74" s="232"/>
      <c r="P74" s="339"/>
    </row>
    <row r="75" spans="1:16" s="230" customFormat="1" outlineLevel="1">
      <c r="A75" s="60"/>
      <c r="B75" s="185"/>
      <c r="C75" s="183" t="str">
        <f t="shared" si="3"/>
        <v>სართული 1</v>
      </c>
      <c r="D75" s="137" t="s">
        <v>15</v>
      </c>
      <c r="E75" s="317"/>
      <c r="F75" s="175">
        <v>39.4</v>
      </c>
      <c r="G75" s="423"/>
      <c r="H75" s="239"/>
      <c r="I75" s="423"/>
      <c r="J75" s="239"/>
      <c r="K75" s="135"/>
      <c r="L75" s="73"/>
      <c r="M75" s="73"/>
      <c r="O75" s="232"/>
      <c r="P75" s="339"/>
    </row>
    <row r="76" spans="1:16" s="230" customFormat="1" outlineLevel="1">
      <c r="A76" s="60"/>
      <c r="B76" s="185"/>
      <c r="C76" s="183" t="str">
        <f t="shared" si="3"/>
        <v>სართული 2</v>
      </c>
      <c r="D76" s="137" t="s">
        <v>15</v>
      </c>
      <c r="E76" s="317"/>
      <c r="F76" s="175">
        <v>39.4</v>
      </c>
      <c r="G76" s="423"/>
      <c r="H76" s="239"/>
      <c r="I76" s="423"/>
      <c r="J76" s="239"/>
      <c r="K76" s="135"/>
      <c r="L76" s="73"/>
      <c r="M76" s="73"/>
      <c r="O76" s="232"/>
      <c r="P76" s="339"/>
    </row>
    <row r="77" spans="1:16" s="230" customFormat="1" outlineLevel="1">
      <c r="A77" s="60"/>
      <c r="B77" s="185"/>
      <c r="C77" s="183" t="str">
        <f t="shared" si="3"/>
        <v>სართული 3</v>
      </c>
      <c r="D77" s="137" t="s">
        <v>15</v>
      </c>
      <c r="E77" s="317"/>
      <c r="F77" s="175">
        <v>60.9</v>
      </c>
      <c r="G77" s="423"/>
      <c r="H77" s="239"/>
      <c r="I77" s="423"/>
      <c r="J77" s="239"/>
      <c r="K77" s="135"/>
      <c r="L77" s="73"/>
      <c r="M77" s="73"/>
      <c r="O77" s="232"/>
      <c r="P77" s="339"/>
    </row>
    <row r="78" spans="1:16" s="230" customFormat="1" outlineLevel="1">
      <c r="A78" s="60"/>
      <c r="B78" s="185"/>
      <c r="C78" s="183" t="str">
        <f t="shared" si="3"/>
        <v>სართული 4</v>
      </c>
      <c r="D78" s="137" t="s">
        <v>15</v>
      </c>
      <c r="E78" s="317"/>
      <c r="F78" s="175">
        <v>60.9</v>
      </c>
      <c r="G78" s="423"/>
      <c r="H78" s="239"/>
      <c r="I78" s="423"/>
      <c r="J78" s="239"/>
      <c r="K78" s="135"/>
      <c r="L78" s="73"/>
      <c r="M78" s="73"/>
      <c r="O78" s="232"/>
      <c r="P78" s="339"/>
    </row>
    <row r="79" spans="1:16" s="230" customFormat="1" outlineLevel="1">
      <c r="A79" s="60"/>
      <c r="B79" s="185"/>
      <c r="C79" s="183" t="s">
        <v>170</v>
      </c>
      <c r="D79" s="137" t="s">
        <v>15</v>
      </c>
      <c r="E79" s="317"/>
      <c r="F79" s="175">
        <v>60.9</v>
      </c>
      <c r="G79" s="423"/>
      <c r="H79" s="239"/>
      <c r="I79" s="423"/>
      <c r="J79" s="239"/>
      <c r="K79" s="135"/>
      <c r="L79" s="73"/>
      <c r="M79" s="73"/>
      <c r="O79" s="232"/>
      <c r="P79" s="339"/>
    </row>
    <row r="80" spans="1:16">
      <c r="A80" s="61"/>
      <c r="B80" s="220"/>
      <c r="C80" s="109" t="s">
        <v>51</v>
      </c>
      <c r="D80" s="237" t="s">
        <v>52</v>
      </c>
      <c r="E80" s="352">
        <v>12.5</v>
      </c>
      <c r="F80" s="252">
        <f>$F$72*E80</f>
        <v>3852.5</v>
      </c>
      <c r="G80" s="181">
        <v>0.48</v>
      </c>
      <c r="H80" s="173">
        <f t="shared" ref="H80:H85" si="4">F80*G80</f>
        <v>1849.1999999999998</v>
      </c>
      <c r="I80" s="181"/>
      <c r="J80" s="173">
        <f t="shared" ref="J80:J85" si="5">F80*I80</f>
        <v>0</v>
      </c>
      <c r="K80" s="135">
        <f t="shared" ref="K80:K85" si="6">H80+J80</f>
        <v>1849.1999999999998</v>
      </c>
      <c r="L80" s="74"/>
      <c r="M80" s="74"/>
      <c r="O80" s="136"/>
      <c r="P80" s="140"/>
    </row>
    <row r="81" spans="1:16">
      <c r="A81" s="61"/>
      <c r="B81" s="220"/>
      <c r="C81" s="109" t="s">
        <v>53</v>
      </c>
      <c r="D81" s="175" t="s">
        <v>54</v>
      </c>
      <c r="E81" s="353">
        <v>0.01</v>
      </c>
      <c r="F81" s="252">
        <f>$F$72*E81</f>
        <v>3.0819999999999999</v>
      </c>
      <c r="G81" s="181">
        <v>15</v>
      </c>
      <c r="H81" s="173">
        <f t="shared" si="4"/>
        <v>46.23</v>
      </c>
      <c r="I81" s="181"/>
      <c r="J81" s="173">
        <f t="shared" si="5"/>
        <v>0</v>
      </c>
      <c r="K81" s="135">
        <f t="shared" si="6"/>
        <v>46.23</v>
      </c>
      <c r="L81" s="74"/>
      <c r="M81" s="74"/>
      <c r="O81" s="136"/>
      <c r="P81" s="140"/>
    </row>
    <row r="82" spans="1:16">
      <c r="A82" s="61"/>
      <c r="B82" s="220"/>
      <c r="C82" s="109" t="s">
        <v>55</v>
      </c>
      <c r="D82" s="237" t="s">
        <v>56</v>
      </c>
      <c r="E82" s="350">
        <v>3.3E-3</v>
      </c>
      <c r="F82" s="252">
        <f>$F$72*E82</f>
        <v>1.0170599999999999</v>
      </c>
      <c r="G82" s="181">
        <v>85</v>
      </c>
      <c r="H82" s="173">
        <f t="shared" si="4"/>
        <v>86.450099999999992</v>
      </c>
      <c r="I82" s="181"/>
      <c r="J82" s="173">
        <f t="shared" si="5"/>
        <v>0</v>
      </c>
      <c r="K82" s="135">
        <f t="shared" si="6"/>
        <v>86.450099999999992</v>
      </c>
      <c r="L82" s="74"/>
      <c r="M82" s="74"/>
      <c r="O82" s="136"/>
      <c r="P82" s="140"/>
    </row>
    <row r="83" spans="1:16">
      <c r="A83" s="218"/>
      <c r="B83" s="278"/>
      <c r="C83" s="109" t="s">
        <v>57</v>
      </c>
      <c r="D83" s="237" t="s">
        <v>56</v>
      </c>
      <c r="E83" s="354">
        <v>3.0000000000000001E-3</v>
      </c>
      <c r="F83" s="252">
        <f t="shared" ref="F83:F85" si="7">$F$72*E83</f>
        <v>0.92459999999999998</v>
      </c>
      <c r="G83" s="181">
        <v>3.5</v>
      </c>
      <c r="H83" s="280">
        <f t="shared" si="4"/>
        <v>3.2361</v>
      </c>
      <c r="I83" s="282"/>
      <c r="J83" s="280">
        <f t="shared" si="5"/>
        <v>0</v>
      </c>
      <c r="K83" s="135">
        <f t="shared" si="6"/>
        <v>3.2361</v>
      </c>
      <c r="L83" s="74"/>
      <c r="M83" s="74"/>
      <c r="O83" s="275"/>
      <c r="P83" s="283"/>
    </row>
    <row r="84" spans="1:16">
      <c r="A84" s="61"/>
      <c r="B84" s="220"/>
      <c r="C84" s="109" t="s">
        <v>58</v>
      </c>
      <c r="D84" s="237" t="s">
        <v>56</v>
      </c>
      <c r="E84" s="353">
        <v>7.0000000000000001E-3</v>
      </c>
      <c r="F84" s="252">
        <f t="shared" si="7"/>
        <v>2.1574</v>
      </c>
      <c r="G84" s="181">
        <v>3.5</v>
      </c>
      <c r="H84" s="173">
        <f t="shared" si="4"/>
        <v>7.5509000000000004</v>
      </c>
      <c r="I84" s="181"/>
      <c r="J84" s="173">
        <f t="shared" si="5"/>
        <v>0</v>
      </c>
      <c r="K84" s="265">
        <f t="shared" si="6"/>
        <v>7.5509000000000004</v>
      </c>
      <c r="L84" s="74"/>
      <c r="M84" s="74"/>
      <c r="O84" s="136"/>
      <c r="P84" s="140"/>
    </row>
    <row r="85" spans="1:16" ht="12" thickBot="1">
      <c r="A85" s="279"/>
      <c r="B85" s="59"/>
      <c r="C85" s="276" t="s">
        <v>59</v>
      </c>
      <c r="D85" s="175" t="s">
        <v>60</v>
      </c>
      <c r="E85" s="355">
        <v>0.03</v>
      </c>
      <c r="F85" s="252">
        <f t="shared" si="7"/>
        <v>9.2459999999999987</v>
      </c>
      <c r="G85" s="181">
        <v>1.5</v>
      </c>
      <c r="H85" s="173">
        <f t="shared" si="4"/>
        <v>13.868999999999998</v>
      </c>
      <c r="I85" s="433"/>
      <c r="J85" s="173">
        <f t="shared" si="5"/>
        <v>0</v>
      </c>
      <c r="K85" s="265">
        <f t="shared" si="6"/>
        <v>13.868999999999998</v>
      </c>
      <c r="L85" s="75"/>
      <c r="M85" s="75"/>
      <c r="O85" s="277"/>
      <c r="P85" s="221"/>
    </row>
    <row r="86" spans="1:16" s="230" customFormat="1">
      <c r="A86" s="224">
        <v>8</v>
      </c>
      <c r="B86" s="184"/>
      <c r="C86" s="190" t="s">
        <v>64</v>
      </c>
      <c r="D86" s="119" t="s">
        <v>15</v>
      </c>
      <c r="E86" s="308"/>
      <c r="F86" s="215">
        <f>SUM(F87:F93)</f>
        <v>870.1</v>
      </c>
      <c r="G86" s="422"/>
      <c r="H86" s="172"/>
      <c r="I86" s="422">
        <v>9</v>
      </c>
      <c r="J86" s="172">
        <f t="shared" ref="J86" si="8">F86*I86</f>
        <v>7830.9000000000005</v>
      </c>
      <c r="K86" s="134">
        <f>H86+J86</f>
        <v>7830.9000000000005</v>
      </c>
      <c r="L86" s="72">
        <f>SUM(K86:K99)</f>
        <v>14562.428650000002</v>
      </c>
      <c r="M86" s="72">
        <f>L86/F86</f>
        <v>16.736500000000003</v>
      </c>
      <c r="O86" s="231"/>
      <c r="P86" s="285"/>
    </row>
    <row r="87" spans="1:16" s="230" customFormat="1">
      <c r="A87" s="234"/>
      <c r="B87" s="185"/>
      <c r="C87" s="191" t="str">
        <f t="shared" ref="C87:C92" si="9">C45</f>
        <v>სართული -2</v>
      </c>
      <c r="D87" s="137" t="s">
        <v>15</v>
      </c>
      <c r="E87" s="317"/>
      <c r="F87" s="434">
        <v>253.7</v>
      </c>
      <c r="G87" s="348"/>
      <c r="H87" s="202"/>
      <c r="I87" s="348"/>
      <c r="J87" s="202"/>
      <c r="K87" s="135"/>
      <c r="L87" s="73"/>
      <c r="M87" s="73"/>
      <c r="O87" s="232"/>
      <c r="P87" s="339"/>
    </row>
    <row r="88" spans="1:16" s="230" customFormat="1" outlineLevel="1">
      <c r="A88" s="60"/>
      <c r="B88" s="185"/>
      <c r="C88" s="191" t="str">
        <f t="shared" si="9"/>
        <v>სართული -1</v>
      </c>
      <c r="D88" s="137" t="s">
        <v>15</v>
      </c>
      <c r="E88" s="317"/>
      <c r="F88" s="175">
        <v>189.6</v>
      </c>
      <c r="G88" s="423"/>
      <c r="H88" s="239"/>
      <c r="I88" s="423"/>
      <c r="J88" s="239"/>
      <c r="K88" s="135"/>
      <c r="L88" s="73"/>
      <c r="M88" s="73"/>
      <c r="O88" s="232"/>
      <c r="P88" s="339"/>
    </row>
    <row r="89" spans="1:16" s="230" customFormat="1" outlineLevel="1">
      <c r="A89" s="60"/>
      <c r="B89" s="397"/>
      <c r="C89" s="191" t="str">
        <f t="shared" si="9"/>
        <v>სართული 1</v>
      </c>
      <c r="D89" s="137" t="s">
        <v>15</v>
      </c>
      <c r="E89" s="317"/>
      <c r="F89" s="175">
        <v>133.80000000000001</v>
      </c>
      <c r="G89" s="423"/>
      <c r="H89" s="239"/>
      <c r="I89" s="423"/>
      <c r="J89" s="239"/>
      <c r="K89" s="135"/>
      <c r="L89" s="73"/>
      <c r="M89" s="73"/>
      <c r="O89" s="232"/>
      <c r="P89" s="339"/>
    </row>
    <row r="90" spans="1:16" s="230" customFormat="1" outlineLevel="1">
      <c r="A90" s="60"/>
      <c r="B90" s="185"/>
      <c r="C90" s="191" t="str">
        <f t="shared" si="9"/>
        <v>სართული 2</v>
      </c>
      <c r="D90" s="137" t="s">
        <v>15</v>
      </c>
      <c r="E90" s="317"/>
      <c r="F90" s="175">
        <v>70.400000000000006</v>
      </c>
      <c r="G90" s="423"/>
      <c r="H90" s="239"/>
      <c r="I90" s="423"/>
      <c r="J90" s="239"/>
      <c r="K90" s="135"/>
      <c r="L90" s="73"/>
      <c r="M90" s="73"/>
      <c r="O90" s="232"/>
      <c r="P90" s="339"/>
    </row>
    <row r="91" spans="1:16" s="230" customFormat="1" outlineLevel="1">
      <c r="A91" s="60"/>
      <c r="B91" s="185"/>
      <c r="C91" s="191" t="str">
        <f t="shared" si="9"/>
        <v>სართული 3</v>
      </c>
      <c r="D91" s="137" t="s">
        <v>15</v>
      </c>
      <c r="E91" s="317"/>
      <c r="F91" s="175">
        <v>68.2</v>
      </c>
      <c r="G91" s="423"/>
      <c r="H91" s="239"/>
      <c r="I91" s="423"/>
      <c r="J91" s="239"/>
      <c r="K91" s="135"/>
      <c r="L91" s="73"/>
      <c r="M91" s="73"/>
      <c r="O91" s="232"/>
      <c r="P91" s="339"/>
    </row>
    <row r="92" spans="1:16" s="230" customFormat="1" outlineLevel="1">
      <c r="A92" s="60"/>
      <c r="B92" s="185"/>
      <c r="C92" s="191" t="str">
        <f t="shared" si="9"/>
        <v>სართული 4</v>
      </c>
      <c r="D92" s="137" t="s">
        <v>15</v>
      </c>
      <c r="E92" s="317"/>
      <c r="F92" s="175">
        <v>68.2</v>
      </c>
      <c r="G92" s="423"/>
      <c r="H92" s="239"/>
      <c r="I92" s="423"/>
      <c r="J92" s="239"/>
      <c r="K92" s="135"/>
      <c r="L92" s="73"/>
      <c r="M92" s="73"/>
      <c r="O92" s="232"/>
      <c r="P92" s="339"/>
    </row>
    <row r="93" spans="1:16" s="230" customFormat="1" outlineLevel="1">
      <c r="A93" s="60"/>
      <c r="B93" s="397"/>
      <c r="C93" s="183" t="s">
        <v>170</v>
      </c>
      <c r="D93" s="137" t="s">
        <v>15</v>
      </c>
      <c r="E93" s="317"/>
      <c r="F93" s="175">
        <v>86.2</v>
      </c>
      <c r="G93" s="423"/>
      <c r="H93" s="239"/>
      <c r="I93" s="423"/>
      <c r="J93" s="239"/>
      <c r="K93" s="135"/>
      <c r="L93" s="73"/>
      <c r="M93" s="73"/>
      <c r="O93" s="232"/>
      <c r="P93" s="339"/>
    </row>
    <row r="94" spans="1:16">
      <c r="A94" s="61"/>
      <c r="B94" s="220"/>
      <c r="C94" s="109" t="s">
        <v>61</v>
      </c>
      <c r="D94" s="237" t="s">
        <v>52</v>
      </c>
      <c r="E94" s="352">
        <v>12.5</v>
      </c>
      <c r="F94" s="252">
        <f>$F$86*E94</f>
        <v>10876.25</v>
      </c>
      <c r="G94" s="181">
        <v>0.55000000000000004</v>
      </c>
      <c r="H94" s="173">
        <f t="shared" ref="H94:H99" si="10">F94*G94</f>
        <v>5981.9375000000009</v>
      </c>
      <c r="I94" s="181"/>
      <c r="J94" s="173"/>
      <c r="K94" s="135">
        <f t="shared" ref="K94:K99" si="11">H94+J94</f>
        <v>5981.9375000000009</v>
      </c>
      <c r="L94" s="74"/>
      <c r="M94" s="74"/>
      <c r="O94" s="136"/>
      <c r="P94" s="140"/>
    </row>
    <row r="95" spans="1:16">
      <c r="A95" s="61"/>
      <c r="B95" s="220"/>
      <c r="C95" s="109" t="s">
        <v>53</v>
      </c>
      <c r="D95" s="175" t="s">
        <v>54</v>
      </c>
      <c r="E95" s="353">
        <v>2.7E-2</v>
      </c>
      <c r="F95" s="252">
        <f t="shared" ref="F95:F99" si="12">$F$86*E95</f>
        <v>23.492699999999999</v>
      </c>
      <c r="G95" s="181">
        <v>10.5</v>
      </c>
      <c r="H95" s="173">
        <f t="shared" si="10"/>
        <v>246.67335</v>
      </c>
      <c r="I95" s="181"/>
      <c r="J95" s="173"/>
      <c r="K95" s="135">
        <f t="shared" si="11"/>
        <v>246.67335</v>
      </c>
      <c r="L95" s="74"/>
      <c r="M95" s="74"/>
      <c r="O95" s="136"/>
      <c r="P95" s="140"/>
    </row>
    <row r="96" spans="1:16">
      <c r="A96" s="61"/>
      <c r="B96" s="220"/>
      <c r="C96" s="109" t="s">
        <v>62</v>
      </c>
      <c r="D96" s="237" t="s">
        <v>56</v>
      </c>
      <c r="E96" s="353">
        <v>6.0000000000000001E-3</v>
      </c>
      <c r="F96" s="252">
        <f t="shared" si="12"/>
        <v>5.2206000000000001</v>
      </c>
      <c r="G96" s="181">
        <v>75</v>
      </c>
      <c r="H96" s="173">
        <f t="shared" si="10"/>
        <v>391.54500000000002</v>
      </c>
      <c r="I96" s="181"/>
      <c r="J96" s="173"/>
      <c r="K96" s="135">
        <f t="shared" si="11"/>
        <v>391.54500000000002</v>
      </c>
      <c r="L96" s="74"/>
      <c r="M96" s="74"/>
      <c r="O96" s="136"/>
      <c r="P96" s="140"/>
    </row>
    <row r="97" spans="1:16">
      <c r="A97" s="218"/>
      <c r="B97" s="278"/>
      <c r="C97" s="109" t="s">
        <v>57</v>
      </c>
      <c r="D97" s="237" t="s">
        <v>56</v>
      </c>
      <c r="E97" s="354">
        <v>6.0000000000000001E-3</v>
      </c>
      <c r="F97" s="252">
        <f t="shared" si="12"/>
        <v>5.2206000000000001</v>
      </c>
      <c r="G97" s="181">
        <v>3.5</v>
      </c>
      <c r="H97" s="280">
        <f t="shared" si="10"/>
        <v>18.272100000000002</v>
      </c>
      <c r="I97" s="282"/>
      <c r="J97" s="280"/>
      <c r="K97" s="135">
        <f t="shared" si="11"/>
        <v>18.272100000000002</v>
      </c>
      <c r="L97" s="74"/>
      <c r="M97" s="74"/>
      <c r="O97" s="136"/>
      <c r="P97" s="283"/>
    </row>
    <row r="98" spans="1:16">
      <c r="A98" s="61"/>
      <c r="B98" s="220"/>
      <c r="C98" s="109" t="s">
        <v>58</v>
      </c>
      <c r="D98" s="237" t="s">
        <v>56</v>
      </c>
      <c r="E98" s="353">
        <v>7.0000000000000001E-3</v>
      </c>
      <c r="F98" s="252">
        <f t="shared" si="12"/>
        <v>6.0907</v>
      </c>
      <c r="G98" s="181">
        <v>3.5</v>
      </c>
      <c r="H98" s="173">
        <f t="shared" si="10"/>
        <v>21.317450000000001</v>
      </c>
      <c r="I98" s="181"/>
      <c r="J98" s="173"/>
      <c r="K98" s="265">
        <f t="shared" si="11"/>
        <v>21.317450000000001</v>
      </c>
      <c r="L98" s="74"/>
      <c r="M98" s="74"/>
      <c r="O98" s="136"/>
      <c r="P98" s="140"/>
    </row>
    <row r="99" spans="1:16" ht="12" thickBot="1">
      <c r="A99" s="279"/>
      <c r="B99" s="59"/>
      <c r="C99" s="276" t="s">
        <v>59</v>
      </c>
      <c r="D99" s="175" t="s">
        <v>60</v>
      </c>
      <c r="E99" s="356">
        <v>5.5E-2</v>
      </c>
      <c r="F99" s="252">
        <f t="shared" si="12"/>
        <v>47.855499999999999</v>
      </c>
      <c r="G99" s="181">
        <v>1.5</v>
      </c>
      <c r="H99" s="173">
        <f t="shared" si="10"/>
        <v>71.783249999999995</v>
      </c>
      <c r="I99" s="433"/>
      <c r="J99" s="281"/>
      <c r="K99" s="265">
        <f t="shared" si="11"/>
        <v>71.783249999999995</v>
      </c>
      <c r="L99" s="75"/>
      <c r="M99" s="75"/>
      <c r="O99" s="136"/>
      <c r="P99" s="221"/>
    </row>
    <row r="100" spans="1:16" s="230" customFormat="1">
      <c r="A100" s="224">
        <v>9</v>
      </c>
      <c r="B100" s="184"/>
      <c r="C100" s="190" t="s">
        <v>168</v>
      </c>
      <c r="D100" s="119" t="s">
        <v>15</v>
      </c>
      <c r="E100" s="308"/>
      <c r="F100" s="215">
        <f>SUM(F101:F107)</f>
        <v>2100.3599999999997</v>
      </c>
      <c r="G100" s="422"/>
      <c r="H100" s="172"/>
      <c r="I100" s="422">
        <v>11.3</v>
      </c>
      <c r="J100" s="172">
        <f t="shared" ref="J100" si="13">F100*I100</f>
        <v>23734.067999999999</v>
      </c>
      <c r="K100" s="134">
        <f>H100+J100</f>
        <v>23734.067999999999</v>
      </c>
      <c r="L100" s="72">
        <f>SUM(K100:K113)</f>
        <v>47859.853139999992</v>
      </c>
      <c r="M100" s="72">
        <f>L100/F100</f>
        <v>22.7865</v>
      </c>
      <c r="O100" s="231"/>
      <c r="P100" s="285"/>
    </row>
    <row r="101" spans="1:16" s="230" customFormat="1">
      <c r="A101" s="234"/>
      <c r="B101" s="185"/>
      <c r="C101" s="191" t="str">
        <f>C87</f>
        <v>სართული -2</v>
      </c>
      <c r="D101" s="137" t="s">
        <v>15</v>
      </c>
      <c r="E101" s="317"/>
      <c r="F101" s="434">
        <v>332.5</v>
      </c>
      <c r="G101" s="348"/>
      <c r="H101" s="202"/>
      <c r="I101" s="348"/>
      <c r="J101" s="202"/>
      <c r="K101" s="135"/>
      <c r="L101" s="73"/>
      <c r="M101" s="73"/>
      <c r="O101" s="232"/>
      <c r="P101" s="339"/>
    </row>
    <row r="102" spans="1:16" s="230" customFormat="1" outlineLevel="1">
      <c r="A102" s="60"/>
      <c r="B102" s="185"/>
      <c r="C102" s="191" t="str">
        <f>C88</f>
        <v>სართული -1</v>
      </c>
      <c r="D102" s="137" t="s">
        <v>15</v>
      </c>
      <c r="E102" s="317"/>
      <c r="F102" s="175">
        <v>488.6</v>
      </c>
      <c r="G102" s="423"/>
      <c r="H102" s="239"/>
      <c r="I102" s="423"/>
      <c r="J102" s="239"/>
      <c r="K102" s="135"/>
      <c r="L102" s="73"/>
      <c r="M102" s="73"/>
      <c r="O102" s="232"/>
      <c r="P102" s="339"/>
    </row>
    <row r="103" spans="1:16" s="230" customFormat="1" outlineLevel="1">
      <c r="A103" s="60"/>
      <c r="B103" s="185"/>
      <c r="C103" s="191" t="str">
        <f>C89</f>
        <v>სართული 1</v>
      </c>
      <c r="D103" s="137" t="s">
        <v>15</v>
      </c>
      <c r="E103" s="317"/>
      <c r="F103" s="175">
        <v>261.5</v>
      </c>
      <c r="G103" s="423"/>
      <c r="H103" s="239"/>
      <c r="I103" s="423"/>
      <c r="J103" s="239"/>
      <c r="K103" s="135"/>
      <c r="L103" s="73"/>
      <c r="M103" s="73"/>
      <c r="O103" s="232"/>
      <c r="P103" s="339"/>
    </row>
    <row r="104" spans="1:16" s="230" customFormat="1" outlineLevel="1">
      <c r="A104" s="60"/>
      <c r="B104" s="397"/>
      <c r="C104" s="191" t="str">
        <f>C90</f>
        <v>სართული 2</v>
      </c>
      <c r="D104" s="137" t="s">
        <v>15</v>
      </c>
      <c r="E104" s="317"/>
      <c r="F104" s="175">
        <v>260.76</v>
      </c>
      <c r="G104" s="423"/>
      <c r="H104" s="239"/>
      <c r="I104" s="423"/>
      <c r="J104" s="239"/>
      <c r="K104" s="135"/>
      <c r="L104" s="73"/>
      <c r="M104" s="73"/>
      <c r="O104" s="232"/>
      <c r="P104" s="339"/>
    </row>
    <row r="105" spans="1:16" s="230" customFormat="1" outlineLevel="1">
      <c r="A105" s="60"/>
      <c r="B105" s="185"/>
      <c r="C105" s="191" t="str">
        <f>C91</f>
        <v>სართული 3</v>
      </c>
      <c r="D105" s="137" t="s">
        <v>15</v>
      </c>
      <c r="E105" s="317"/>
      <c r="F105" s="175">
        <v>243.3</v>
      </c>
      <c r="G105" s="423"/>
      <c r="H105" s="239"/>
      <c r="I105" s="423"/>
      <c r="J105" s="239"/>
      <c r="K105" s="135"/>
      <c r="L105" s="73"/>
      <c r="M105" s="73"/>
      <c r="O105" s="232"/>
      <c r="P105" s="339"/>
    </row>
    <row r="106" spans="1:16" s="230" customFormat="1" outlineLevel="1">
      <c r="A106" s="60"/>
      <c r="B106" s="185"/>
      <c r="C106" s="191" t="str">
        <f t="shared" ref="C106:C107" si="14">C92</f>
        <v>სართული 4</v>
      </c>
      <c r="D106" s="137" t="s">
        <v>15</v>
      </c>
      <c r="E106" s="317"/>
      <c r="F106" s="175">
        <v>243.2</v>
      </c>
      <c r="G106" s="423"/>
      <c r="H106" s="239"/>
      <c r="I106" s="423"/>
      <c r="J106" s="239"/>
      <c r="K106" s="135"/>
      <c r="L106" s="73"/>
      <c r="M106" s="73"/>
      <c r="O106" s="232"/>
      <c r="P106" s="339"/>
    </row>
    <row r="107" spans="1:16" s="230" customFormat="1" outlineLevel="1">
      <c r="A107" s="60"/>
      <c r="B107" s="185"/>
      <c r="C107" s="191" t="str">
        <f t="shared" si="14"/>
        <v>სართული 5</v>
      </c>
      <c r="D107" s="137" t="s">
        <v>15</v>
      </c>
      <c r="E107" s="317"/>
      <c r="F107" s="175">
        <v>270.5</v>
      </c>
      <c r="G107" s="423"/>
      <c r="H107" s="239"/>
      <c r="I107" s="423"/>
      <c r="J107" s="239"/>
      <c r="K107" s="135"/>
      <c r="L107" s="73"/>
      <c r="M107" s="73"/>
      <c r="O107" s="232"/>
      <c r="P107" s="339"/>
    </row>
    <row r="108" spans="1:16">
      <c r="A108" s="61"/>
      <c r="B108" s="398"/>
      <c r="C108" s="109" t="s">
        <v>169</v>
      </c>
      <c r="D108" s="237" t="s">
        <v>52</v>
      </c>
      <c r="E108" s="352">
        <v>12.5</v>
      </c>
      <c r="F108" s="252">
        <f>$F$100*E108</f>
        <v>26254.499999999996</v>
      </c>
      <c r="G108" s="181">
        <v>0.85</v>
      </c>
      <c r="H108" s="173">
        <f t="shared" ref="H108:H113" si="15">F108*G108</f>
        <v>22316.324999999997</v>
      </c>
      <c r="I108" s="181"/>
      <c r="J108" s="173"/>
      <c r="K108" s="135">
        <f t="shared" ref="K108:K113" si="16">H108+J108</f>
        <v>22316.324999999997</v>
      </c>
      <c r="L108" s="74"/>
      <c r="M108" s="74"/>
      <c r="O108" s="136"/>
      <c r="P108" s="140"/>
    </row>
    <row r="109" spans="1:16">
      <c r="A109" s="61"/>
      <c r="B109" s="220"/>
      <c r="C109" s="109" t="s">
        <v>53</v>
      </c>
      <c r="D109" s="175" t="s">
        <v>54</v>
      </c>
      <c r="E109" s="353">
        <v>2.7E-2</v>
      </c>
      <c r="F109" s="252">
        <f t="shared" ref="F109:F113" si="17">$F$100*E109</f>
        <v>56.70971999999999</v>
      </c>
      <c r="G109" s="181">
        <v>10.5</v>
      </c>
      <c r="H109" s="173">
        <f t="shared" si="15"/>
        <v>595.45205999999985</v>
      </c>
      <c r="I109" s="181"/>
      <c r="J109" s="173"/>
      <c r="K109" s="135">
        <f t="shared" si="16"/>
        <v>595.45205999999985</v>
      </c>
      <c r="L109" s="74"/>
      <c r="M109" s="74"/>
      <c r="O109" s="136"/>
      <c r="P109" s="140"/>
    </row>
    <row r="110" spans="1:16">
      <c r="A110" s="61"/>
      <c r="B110" s="398"/>
      <c r="C110" s="109" t="s">
        <v>62</v>
      </c>
      <c r="D110" s="237" t="s">
        <v>56</v>
      </c>
      <c r="E110" s="353">
        <v>6.0000000000000001E-3</v>
      </c>
      <c r="F110" s="252">
        <f t="shared" si="17"/>
        <v>12.602159999999998</v>
      </c>
      <c r="G110" s="181">
        <v>75</v>
      </c>
      <c r="H110" s="173">
        <f t="shared" si="15"/>
        <v>945.16199999999981</v>
      </c>
      <c r="I110" s="181"/>
      <c r="J110" s="173"/>
      <c r="K110" s="135">
        <f t="shared" si="16"/>
        <v>945.16199999999981</v>
      </c>
      <c r="L110" s="74"/>
      <c r="M110" s="74"/>
      <c r="O110" s="136"/>
      <c r="P110" s="140"/>
    </row>
    <row r="111" spans="1:16">
      <c r="A111" s="218"/>
      <c r="B111" s="278"/>
      <c r="C111" s="109" t="s">
        <v>57</v>
      </c>
      <c r="D111" s="237" t="s">
        <v>56</v>
      </c>
      <c r="E111" s="354">
        <v>6.0000000000000001E-3</v>
      </c>
      <c r="F111" s="252">
        <f t="shared" si="17"/>
        <v>12.602159999999998</v>
      </c>
      <c r="G111" s="181">
        <v>3.5</v>
      </c>
      <c r="H111" s="280">
        <f t="shared" si="15"/>
        <v>44.107559999999992</v>
      </c>
      <c r="I111" s="282"/>
      <c r="J111" s="280"/>
      <c r="K111" s="135">
        <f t="shared" si="16"/>
        <v>44.107559999999992</v>
      </c>
      <c r="L111" s="74"/>
      <c r="M111" s="74"/>
      <c r="O111" s="136"/>
      <c r="P111" s="283"/>
    </row>
    <row r="112" spans="1:16">
      <c r="A112" s="61"/>
      <c r="B112" s="220"/>
      <c r="C112" s="109" t="s">
        <v>58</v>
      </c>
      <c r="D112" s="237" t="s">
        <v>56</v>
      </c>
      <c r="E112" s="353">
        <v>7.0000000000000001E-3</v>
      </c>
      <c r="F112" s="252">
        <f t="shared" si="17"/>
        <v>14.702519999999998</v>
      </c>
      <c r="G112" s="181">
        <v>3.5</v>
      </c>
      <c r="H112" s="173">
        <f t="shared" si="15"/>
        <v>51.458819999999996</v>
      </c>
      <c r="I112" s="181"/>
      <c r="J112" s="173"/>
      <c r="K112" s="265">
        <f t="shared" si="16"/>
        <v>51.458819999999996</v>
      </c>
      <c r="L112" s="74"/>
      <c r="M112" s="74"/>
      <c r="O112" s="136"/>
      <c r="P112" s="140"/>
    </row>
    <row r="113" spans="1:16" ht="12" thickBot="1">
      <c r="A113" s="279"/>
      <c r="B113" s="59"/>
      <c r="C113" s="276" t="s">
        <v>59</v>
      </c>
      <c r="D113" s="175" t="s">
        <v>60</v>
      </c>
      <c r="E113" s="356">
        <v>5.5E-2</v>
      </c>
      <c r="F113" s="252">
        <f t="shared" si="17"/>
        <v>115.51979999999999</v>
      </c>
      <c r="G113" s="181">
        <v>1.5</v>
      </c>
      <c r="H113" s="173">
        <f t="shared" si="15"/>
        <v>173.27969999999999</v>
      </c>
      <c r="I113" s="433"/>
      <c r="J113" s="281"/>
      <c r="K113" s="265">
        <f t="shared" si="16"/>
        <v>173.27969999999999</v>
      </c>
      <c r="L113" s="75"/>
      <c r="M113" s="75"/>
      <c r="O113" s="136"/>
      <c r="P113" s="221"/>
    </row>
    <row r="114" spans="1:16" s="230" customFormat="1">
      <c r="A114" s="224">
        <v>10</v>
      </c>
      <c r="B114" s="184"/>
      <c r="C114" s="190" t="s">
        <v>131</v>
      </c>
      <c r="D114" s="119" t="s">
        <v>72</v>
      </c>
      <c r="E114" s="308"/>
      <c r="F114" s="215">
        <f>SUM(F115:F120)</f>
        <v>1442.6</v>
      </c>
      <c r="G114" s="435"/>
      <c r="H114" s="284"/>
      <c r="I114" s="435">
        <v>6.5</v>
      </c>
      <c r="J114" s="284">
        <f>F114*I114</f>
        <v>9376.9</v>
      </c>
      <c r="K114" s="134">
        <f>H114+J114</f>
        <v>9376.9</v>
      </c>
      <c r="L114" s="72">
        <f>SUM(K114:K128)</f>
        <v>33417.828999999998</v>
      </c>
      <c r="M114" s="72">
        <f>L114/F114</f>
        <v>23.164999999999999</v>
      </c>
      <c r="O114" s="231"/>
      <c r="P114" s="285"/>
    </row>
    <row r="115" spans="1:16">
      <c r="A115" s="61"/>
      <c r="B115" s="187"/>
      <c r="C115" s="191" t="str">
        <f t="shared" ref="C115:C120" si="18">C87</f>
        <v>სართული -2</v>
      </c>
      <c r="D115" s="196"/>
      <c r="E115" s="350"/>
      <c r="F115" s="164"/>
      <c r="G115" s="436"/>
      <c r="H115" s="286"/>
      <c r="I115" s="254"/>
      <c r="J115" s="286"/>
      <c r="K115" s="135"/>
      <c r="L115" s="74"/>
      <c r="M115" s="74"/>
      <c r="O115" s="232"/>
      <c r="P115" s="140"/>
    </row>
    <row r="116" spans="1:16">
      <c r="A116" s="61"/>
      <c r="B116" s="187"/>
      <c r="C116" s="191" t="str">
        <f t="shared" si="18"/>
        <v>სართული -1</v>
      </c>
      <c r="D116" s="137"/>
      <c r="E116" s="350"/>
      <c r="F116" s="164"/>
      <c r="G116" s="436"/>
      <c r="H116" s="286"/>
      <c r="I116" s="254"/>
      <c r="J116" s="286"/>
      <c r="K116" s="135"/>
      <c r="L116" s="74"/>
      <c r="M116" s="74"/>
      <c r="O116" s="232"/>
      <c r="P116" s="140"/>
    </row>
    <row r="117" spans="1:16">
      <c r="A117" s="61"/>
      <c r="B117" s="187"/>
      <c r="C117" s="191" t="str">
        <f t="shared" si="18"/>
        <v>სართული 1</v>
      </c>
      <c r="D117" s="196"/>
      <c r="E117" s="350"/>
      <c r="F117" s="164">
        <v>344.2</v>
      </c>
      <c r="G117" s="436"/>
      <c r="H117" s="286"/>
      <c r="I117" s="254"/>
      <c r="J117" s="286"/>
      <c r="K117" s="135"/>
      <c r="L117" s="74"/>
      <c r="M117" s="74"/>
      <c r="O117" s="232"/>
      <c r="P117" s="140"/>
    </row>
    <row r="118" spans="1:16">
      <c r="A118" s="61"/>
      <c r="B118" s="187"/>
      <c r="C118" s="191" t="str">
        <f t="shared" si="18"/>
        <v>სართული 2</v>
      </c>
      <c r="D118" s="137"/>
      <c r="E118" s="350"/>
      <c r="F118" s="164">
        <v>414.7</v>
      </c>
      <c r="G118" s="436"/>
      <c r="H118" s="286"/>
      <c r="I118" s="254"/>
      <c r="J118" s="286"/>
      <c r="K118" s="135"/>
      <c r="L118" s="74"/>
      <c r="M118" s="74"/>
      <c r="O118" s="232"/>
      <c r="P118" s="140"/>
    </row>
    <row r="119" spans="1:16">
      <c r="A119" s="61"/>
      <c r="B119" s="187"/>
      <c r="C119" s="191" t="str">
        <f t="shared" si="18"/>
        <v>სართული 3</v>
      </c>
      <c r="D119" s="196"/>
      <c r="E119" s="350"/>
      <c r="F119" s="164">
        <v>370.1</v>
      </c>
      <c r="G119" s="436"/>
      <c r="H119" s="286"/>
      <c r="I119" s="254"/>
      <c r="J119" s="286"/>
      <c r="K119" s="135"/>
      <c r="L119" s="74"/>
      <c r="M119" s="74"/>
      <c r="O119" s="232"/>
      <c r="P119" s="140"/>
    </row>
    <row r="120" spans="1:16">
      <c r="A120" s="61"/>
      <c r="B120" s="187"/>
      <c r="C120" s="191" t="str">
        <f t="shared" si="18"/>
        <v>სართული 4</v>
      </c>
      <c r="D120" s="137"/>
      <c r="E120" s="350"/>
      <c r="F120" s="164">
        <v>313.60000000000002</v>
      </c>
      <c r="G120" s="436"/>
      <c r="H120" s="286"/>
      <c r="I120" s="254"/>
      <c r="J120" s="286"/>
      <c r="K120" s="135"/>
      <c r="L120" s="74"/>
      <c r="M120" s="74"/>
      <c r="O120" s="232"/>
      <c r="P120" s="140"/>
    </row>
    <row r="121" spans="1:16">
      <c r="A121" s="61"/>
      <c r="B121" s="187"/>
      <c r="C121" s="109" t="s">
        <v>96</v>
      </c>
      <c r="D121" s="137" t="s">
        <v>72</v>
      </c>
      <c r="E121" s="351">
        <v>2.2000000000000002</v>
      </c>
      <c r="F121" s="252">
        <f>$F$114*E121</f>
        <v>3173.7200000000003</v>
      </c>
      <c r="G121" s="254">
        <v>1.5</v>
      </c>
      <c r="H121" s="286">
        <f t="shared" ref="H121:H128" si="19">F121*G121</f>
        <v>4760.58</v>
      </c>
      <c r="I121" s="254"/>
      <c r="J121" s="286"/>
      <c r="K121" s="135">
        <f t="shared" ref="K121:K128" si="20">H121+J121</f>
        <v>4760.58</v>
      </c>
      <c r="L121" s="74"/>
      <c r="M121" s="74"/>
      <c r="O121" s="136"/>
      <c r="P121" s="181"/>
    </row>
    <row r="122" spans="1:16">
      <c r="A122" s="218"/>
      <c r="B122" s="217"/>
      <c r="C122" s="109" t="s">
        <v>73</v>
      </c>
      <c r="D122" s="137" t="s">
        <v>52</v>
      </c>
      <c r="E122" s="351">
        <v>7</v>
      </c>
      <c r="F122" s="252">
        <f t="shared" ref="F122:F128" si="21">$F$114*E122</f>
        <v>10098.199999999999</v>
      </c>
      <c r="G122" s="254">
        <v>1</v>
      </c>
      <c r="H122" s="287">
        <f t="shared" si="19"/>
        <v>10098.199999999999</v>
      </c>
      <c r="I122" s="437"/>
      <c r="J122" s="287"/>
      <c r="K122" s="135">
        <f t="shared" si="20"/>
        <v>10098.199999999999</v>
      </c>
      <c r="L122" s="74"/>
      <c r="M122" s="74"/>
      <c r="O122" s="136"/>
      <c r="P122" s="282"/>
    </row>
    <row r="123" spans="1:16">
      <c r="A123" s="61"/>
      <c r="B123" s="187"/>
      <c r="C123" s="109" t="s">
        <v>74</v>
      </c>
      <c r="D123" s="137" t="s">
        <v>75</v>
      </c>
      <c r="E123" s="351">
        <v>2</v>
      </c>
      <c r="F123" s="252">
        <f t="shared" si="21"/>
        <v>2885.2</v>
      </c>
      <c r="G123" s="254">
        <v>1.2</v>
      </c>
      <c r="H123" s="286">
        <f t="shared" si="19"/>
        <v>3462.24</v>
      </c>
      <c r="I123" s="254"/>
      <c r="J123" s="286"/>
      <c r="K123" s="135">
        <f t="shared" si="20"/>
        <v>3462.24</v>
      </c>
      <c r="L123" s="74"/>
      <c r="M123" s="74"/>
      <c r="O123" s="136"/>
      <c r="P123" s="181"/>
    </row>
    <row r="124" spans="1:16">
      <c r="A124" s="61"/>
      <c r="B124" s="187"/>
      <c r="C124" s="109" t="s">
        <v>76</v>
      </c>
      <c r="D124" s="137" t="s">
        <v>52</v>
      </c>
      <c r="E124" s="351">
        <v>0.7</v>
      </c>
      <c r="F124" s="252">
        <f t="shared" si="21"/>
        <v>1009.8199999999998</v>
      </c>
      <c r="G124" s="254">
        <v>1</v>
      </c>
      <c r="H124" s="286">
        <f t="shared" si="19"/>
        <v>1009.8199999999998</v>
      </c>
      <c r="I124" s="254"/>
      <c r="J124" s="286"/>
      <c r="K124" s="135">
        <f t="shared" si="20"/>
        <v>1009.8199999999998</v>
      </c>
      <c r="L124" s="74"/>
      <c r="M124" s="74"/>
      <c r="O124" s="136"/>
      <c r="P124" s="181"/>
    </row>
    <row r="125" spans="1:16">
      <c r="A125" s="61"/>
      <c r="B125" s="187"/>
      <c r="C125" s="109" t="s">
        <v>77</v>
      </c>
      <c r="D125" s="137" t="s">
        <v>52</v>
      </c>
      <c r="E125" s="351">
        <v>3</v>
      </c>
      <c r="F125" s="252">
        <f t="shared" si="21"/>
        <v>4327.7999999999993</v>
      </c>
      <c r="G125" s="254">
        <v>2.5000000000000001E-2</v>
      </c>
      <c r="H125" s="286">
        <f t="shared" si="19"/>
        <v>108.19499999999999</v>
      </c>
      <c r="I125" s="254"/>
      <c r="J125" s="286"/>
      <c r="K125" s="135">
        <f t="shared" si="20"/>
        <v>108.19499999999999</v>
      </c>
      <c r="L125" s="74"/>
      <c r="M125" s="74"/>
      <c r="O125" s="136"/>
      <c r="P125" s="181"/>
    </row>
    <row r="126" spans="1:16">
      <c r="A126" s="218"/>
      <c r="B126" s="217"/>
      <c r="C126" s="109" t="s">
        <v>78</v>
      </c>
      <c r="D126" s="137" t="s">
        <v>52</v>
      </c>
      <c r="E126" s="351">
        <v>28</v>
      </c>
      <c r="F126" s="252">
        <f t="shared" si="21"/>
        <v>40392.799999999996</v>
      </c>
      <c r="G126" s="254">
        <v>3.5000000000000003E-2</v>
      </c>
      <c r="H126" s="287">
        <f t="shared" si="19"/>
        <v>1413.748</v>
      </c>
      <c r="I126" s="437"/>
      <c r="J126" s="287"/>
      <c r="K126" s="135">
        <f t="shared" si="20"/>
        <v>1413.748</v>
      </c>
      <c r="L126" s="74"/>
      <c r="M126" s="74"/>
      <c r="O126" s="136"/>
      <c r="P126" s="282"/>
    </row>
    <row r="127" spans="1:16">
      <c r="A127" s="61"/>
      <c r="B127" s="187"/>
      <c r="C127" s="109" t="s">
        <v>79</v>
      </c>
      <c r="D127" s="137" t="s">
        <v>52</v>
      </c>
      <c r="E127" s="351">
        <v>1.6</v>
      </c>
      <c r="F127" s="252">
        <f t="shared" si="21"/>
        <v>2308.16</v>
      </c>
      <c r="G127" s="254">
        <v>0.35</v>
      </c>
      <c r="H127" s="287">
        <f t="shared" si="19"/>
        <v>807.85599999999988</v>
      </c>
      <c r="I127" s="437"/>
      <c r="J127" s="287"/>
      <c r="K127" s="265">
        <f t="shared" si="20"/>
        <v>807.85599999999988</v>
      </c>
      <c r="L127" s="74"/>
      <c r="M127" s="74"/>
      <c r="O127" s="136"/>
      <c r="P127" s="282"/>
    </row>
    <row r="128" spans="1:16" ht="12" thickBot="1">
      <c r="A128" s="279"/>
      <c r="B128" s="189"/>
      <c r="C128" s="109" t="s">
        <v>133</v>
      </c>
      <c r="D128" s="137" t="s">
        <v>72</v>
      </c>
      <c r="E128" s="349">
        <v>1.1000000000000001</v>
      </c>
      <c r="F128" s="252">
        <f t="shared" si="21"/>
        <v>1586.8600000000001</v>
      </c>
      <c r="G128" s="254">
        <v>1.5</v>
      </c>
      <c r="H128" s="287">
        <f t="shared" si="19"/>
        <v>2380.29</v>
      </c>
      <c r="I128" s="437"/>
      <c r="J128" s="287"/>
      <c r="K128" s="135">
        <f t="shared" si="20"/>
        <v>2380.29</v>
      </c>
      <c r="L128" s="75"/>
      <c r="M128" s="74"/>
      <c r="O128" s="136"/>
      <c r="P128" s="282"/>
    </row>
    <row r="129" spans="1:16" s="230" customFormat="1">
      <c r="A129" s="224">
        <v>11</v>
      </c>
      <c r="B129" s="184"/>
      <c r="C129" s="190" t="s">
        <v>132</v>
      </c>
      <c r="D129" s="119" t="s">
        <v>72</v>
      </c>
      <c r="E129" s="308"/>
      <c r="F129" s="215">
        <f>SUM(F130:F135)</f>
        <v>413.3</v>
      </c>
      <c r="G129" s="435"/>
      <c r="H129" s="284"/>
      <c r="I129" s="435">
        <v>7.5</v>
      </c>
      <c r="J129" s="284">
        <f>F129*I129</f>
        <v>3099.75</v>
      </c>
      <c r="K129" s="134">
        <f>H129+J129</f>
        <v>3099.75</v>
      </c>
      <c r="L129" s="72">
        <f>SUM(K129:K143)</f>
        <v>10411.026999999998</v>
      </c>
      <c r="M129" s="72">
        <f>L129/F129</f>
        <v>25.189999999999994</v>
      </c>
      <c r="O129" s="231"/>
      <c r="P129" s="285"/>
    </row>
    <row r="130" spans="1:16">
      <c r="A130" s="61"/>
      <c r="B130" s="187"/>
      <c r="C130" s="191" t="str">
        <f>C115</f>
        <v>სართული -2</v>
      </c>
      <c r="D130" s="196"/>
      <c r="E130" s="350"/>
      <c r="F130" s="164"/>
      <c r="G130" s="436"/>
      <c r="H130" s="286"/>
      <c r="I130" s="254"/>
      <c r="J130" s="286"/>
      <c r="K130" s="135"/>
      <c r="L130" s="74"/>
      <c r="M130" s="74"/>
      <c r="O130" s="232"/>
      <c r="P130" s="140"/>
    </row>
    <row r="131" spans="1:16">
      <c r="A131" s="61"/>
      <c r="B131" s="187"/>
      <c r="C131" s="191" t="str">
        <f t="shared" ref="C131:C135" si="22">C116</f>
        <v>სართული -1</v>
      </c>
      <c r="D131" s="137"/>
      <c r="E131" s="350"/>
      <c r="F131" s="164"/>
      <c r="G131" s="436"/>
      <c r="H131" s="286"/>
      <c r="I131" s="254"/>
      <c r="J131" s="286"/>
      <c r="K131" s="135"/>
      <c r="L131" s="74"/>
      <c r="M131" s="74"/>
      <c r="O131" s="232"/>
      <c r="P131" s="140"/>
    </row>
    <row r="132" spans="1:16">
      <c r="A132" s="61"/>
      <c r="B132" s="187"/>
      <c r="C132" s="191" t="str">
        <f t="shared" si="22"/>
        <v>სართული 1</v>
      </c>
      <c r="D132" s="196"/>
      <c r="E132" s="350"/>
      <c r="F132" s="164">
        <v>142.80000000000001</v>
      </c>
      <c r="G132" s="436"/>
      <c r="H132" s="286"/>
      <c r="I132" s="254"/>
      <c r="J132" s="286"/>
      <c r="K132" s="135"/>
      <c r="L132" s="74"/>
      <c r="M132" s="74"/>
      <c r="O132" s="232"/>
      <c r="P132" s="140"/>
    </row>
    <row r="133" spans="1:16">
      <c r="A133" s="61"/>
      <c r="B133" s="187"/>
      <c r="C133" s="191" t="str">
        <f t="shared" si="22"/>
        <v>სართული 2</v>
      </c>
      <c r="D133" s="137"/>
      <c r="E133" s="350"/>
      <c r="F133" s="164">
        <v>53.1</v>
      </c>
      <c r="G133" s="436"/>
      <c r="H133" s="286"/>
      <c r="I133" s="254"/>
      <c r="J133" s="286"/>
      <c r="K133" s="135"/>
      <c r="L133" s="74"/>
      <c r="M133" s="74"/>
      <c r="O133" s="232"/>
      <c r="P133" s="140"/>
    </row>
    <row r="134" spans="1:16">
      <c r="A134" s="61"/>
      <c r="B134" s="187"/>
      <c r="C134" s="191" t="str">
        <f t="shared" si="22"/>
        <v>სართული 3</v>
      </c>
      <c r="D134" s="196"/>
      <c r="E134" s="350"/>
      <c r="F134" s="164">
        <v>82.7</v>
      </c>
      <c r="G134" s="436"/>
      <c r="H134" s="286"/>
      <c r="I134" s="254"/>
      <c r="J134" s="286"/>
      <c r="K134" s="135"/>
      <c r="L134" s="74"/>
      <c r="M134" s="74"/>
      <c r="O134" s="232"/>
      <c r="P134" s="140"/>
    </row>
    <row r="135" spans="1:16">
      <c r="A135" s="61"/>
      <c r="B135" s="187"/>
      <c r="C135" s="191" t="str">
        <f t="shared" si="22"/>
        <v>სართული 4</v>
      </c>
      <c r="D135" s="137"/>
      <c r="E135" s="350"/>
      <c r="F135" s="164">
        <v>134.69999999999999</v>
      </c>
      <c r="G135" s="436"/>
      <c r="H135" s="286"/>
      <c r="I135" s="254"/>
      <c r="J135" s="286"/>
      <c r="K135" s="135"/>
      <c r="L135" s="74"/>
      <c r="M135" s="74"/>
      <c r="O135" s="232"/>
      <c r="P135" s="140"/>
    </row>
    <row r="136" spans="1:16">
      <c r="A136" s="61"/>
      <c r="B136" s="187"/>
      <c r="C136" s="109" t="s">
        <v>135</v>
      </c>
      <c r="D136" s="137" t="s">
        <v>72</v>
      </c>
      <c r="E136" s="351">
        <v>2.2000000000000002</v>
      </c>
      <c r="F136" s="252">
        <f>$F$129*E136</f>
        <v>909.2600000000001</v>
      </c>
      <c r="G136" s="254">
        <v>1.85</v>
      </c>
      <c r="H136" s="286">
        <f t="shared" ref="H136:H143" si="23">F136*G136</f>
        <v>1682.1310000000003</v>
      </c>
      <c r="I136" s="254"/>
      <c r="J136" s="286"/>
      <c r="K136" s="135">
        <f t="shared" ref="K136:K143" si="24">H136+J136</f>
        <v>1682.1310000000003</v>
      </c>
      <c r="L136" s="74"/>
      <c r="M136" s="74"/>
      <c r="O136" s="136"/>
      <c r="P136" s="181"/>
    </row>
    <row r="137" spans="1:16">
      <c r="A137" s="218"/>
      <c r="B137" s="217"/>
      <c r="C137" s="109" t="s">
        <v>73</v>
      </c>
      <c r="D137" s="137" t="s">
        <v>52</v>
      </c>
      <c r="E137" s="351">
        <v>7</v>
      </c>
      <c r="F137" s="252">
        <f t="shared" ref="F137:F143" si="25">$F$129*E137</f>
        <v>2893.1</v>
      </c>
      <c r="G137" s="254">
        <v>1</v>
      </c>
      <c r="H137" s="287">
        <f t="shared" si="23"/>
        <v>2893.1</v>
      </c>
      <c r="I137" s="437"/>
      <c r="J137" s="287"/>
      <c r="K137" s="135">
        <f t="shared" si="24"/>
        <v>2893.1</v>
      </c>
      <c r="L137" s="74"/>
      <c r="M137" s="74"/>
      <c r="O137" s="136"/>
      <c r="P137" s="282"/>
    </row>
    <row r="138" spans="1:16">
      <c r="A138" s="61"/>
      <c r="B138" s="187"/>
      <c r="C138" s="109" t="s">
        <v>74</v>
      </c>
      <c r="D138" s="137" t="s">
        <v>75</v>
      </c>
      <c r="E138" s="351">
        <v>2</v>
      </c>
      <c r="F138" s="252">
        <f t="shared" si="25"/>
        <v>826.6</v>
      </c>
      <c r="G138" s="254">
        <v>1.2</v>
      </c>
      <c r="H138" s="286">
        <f t="shared" si="23"/>
        <v>991.92</v>
      </c>
      <c r="I138" s="254"/>
      <c r="J138" s="286"/>
      <c r="K138" s="135">
        <f t="shared" si="24"/>
        <v>991.92</v>
      </c>
      <c r="L138" s="74"/>
      <c r="M138" s="74"/>
      <c r="O138" s="136"/>
      <c r="P138" s="181"/>
    </row>
    <row r="139" spans="1:16">
      <c r="A139" s="61"/>
      <c r="B139" s="187"/>
      <c r="C139" s="109" t="s">
        <v>76</v>
      </c>
      <c r="D139" s="137" t="s">
        <v>52</v>
      </c>
      <c r="E139" s="351">
        <v>0.7</v>
      </c>
      <c r="F139" s="252">
        <f t="shared" si="25"/>
        <v>289.31</v>
      </c>
      <c r="G139" s="254">
        <v>1</v>
      </c>
      <c r="H139" s="286">
        <f t="shared" si="23"/>
        <v>289.31</v>
      </c>
      <c r="I139" s="254"/>
      <c r="J139" s="286"/>
      <c r="K139" s="135">
        <f t="shared" si="24"/>
        <v>289.31</v>
      </c>
      <c r="L139" s="74"/>
      <c r="M139" s="74"/>
      <c r="O139" s="136"/>
      <c r="P139" s="181"/>
    </row>
    <row r="140" spans="1:16">
      <c r="A140" s="61"/>
      <c r="B140" s="187"/>
      <c r="C140" s="109" t="s">
        <v>77</v>
      </c>
      <c r="D140" s="137" t="s">
        <v>52</v>
      </c>
      <c r="E140" s="351">
        <v>3</v>
      </c>
      <c r="F140" s="252">
        <f t="shared" si="25"/>
        <v>1239.9000000000001</v>
      </c>
      <c r="G140" s="254">
        <v>0.03</v>
      </c>
      <c r="H140" s="286">
        <f t="shared" si="23"/>
        <v>37.197000000000003</v>
      </c>
      <c r="I140" s="254"/>
      <c r="J140" s="286"/>
      <c r="K140" s="135">
        <f t="shared" si="24"/>
        <v>37.197000000000003</v>
      </c>
      <c r="L140" s="74"/>
      <c r="M140" s="74"/>
      <c r="O140" s="136"/>
      <c r="P140" s="181"/>
    </row>
    <row r="141" spans="1:16">
      <c r="A141" s="218"/>
      <c r="B141" s="217"/>
      <c r="C141" s="109" t="s">
        <v>78</v>
      </c>
      <c r="D141" s="137" t="s">
        <v>52</v>
      </c>
      <c r="E141" s="351">
        <v>28</v>
      </c>
      <c r="F141" s="252">
        <f t="shared" si="25"/>
        <v>11572.4</v>
      </c>
      <c r="G141" s="254">
        <v>3.5000000000000003E-2</v>
      </c>
      <c r="H141" s="287">
        <f t="shared" si="23"/>
        <v>405.03400000000005</v>
      </c>
      <c r="I141" s="437"/>
      <c r="J141" s="287"/>
      <c r="K141" s="135">
        <f t="shared" si="24"/>
        <v>405.03400000000005</v>
      </c>
      <c r="L141" s="74"/>
      <c r="M141" s="74"/>
      <c r="O141" s="136"/>
      <c r="P141" s="282"/>
    </row>
    <row r="142" spans="1:16">
      <c r="A142" s="61"/>
      <c r="B142" s="187"/>
      <c r="C142" s="109" t="s">
        <v>79</v>
      </c>
      <c r="D142" s="137" t="s">
        <v>52</v>
      </c>
      <c r="E142" s="351">
        <v>1.6</v>
      </c>
      <c r="F142" s="252">
        <f t="shared" si="25"/>
        <v>661.28000000000009</v>
      </c>
      <c r="G142" s="254">
        <v>0.5</v>
      </c>
      <c r="H142" s="287">
        <f t="shared" si="23"/>
        <v>330.64000000000004</v>
      </c>
      <c r="I142" s="437"/>
      <c r="J142" s="287"/>
      <c r="K142" s="265">
        <f t="shared" si="24"/>
        <v>330.64000000000004</v>
      </c>
      <c r="L142" s="74"/>
      <c r="M142" s="74"/>
      <c r="O142" s="136"/>
      <c r="P142" s="282"/>
    </row>
    <row r="143" spans="1:16" ht="12" thickBot="1">
      <c r="A143" s="279"/>
      <c r="B143" s="189"/>
      <c r="C143" s="109" t="s">
        <v>133</v>
      </c>
      <c r="D143" s="137" t="s">
        <v>72</v>
      </c>
      <c r="E143" s="349">
        <v>1.1000000000000001</v>
      </c>
      <c r="F143" s="252">
        <f t="shared" si="25"/>
        <v>454.63000000000005</v>
      </c>
      <c r="G143" s="254">
        <v>1.5</v>
      </c>
      <c r="H143" s="287">
        <f t="shared" si="23"/>
        <v>681.94500000000005</v>
      </c>
      <c r="I143" s="437"/>
      <c r="J143" s="287"/>
      <c r="K143" s="135">
        <f t="shared" si="24"/>
        <v>681.94500000000005</v>
      </c>
      <c r="L143" s="75"/>
      <c r="M143" s="74"/>
      <c r="O143" s="136"/>
      <c r="P143" s="282"/>
    </row>
    <row r="144" spans="1:16" s="230" customFormat="1">
      <c r="A144" s="224">
        <v>12</v>
      </c>
      <c r="B144" s="184"/>
      <c r="C144" s="190" t="s">
        <v>142</v>
      </c>
      <c r="D144" s="119" t="s">
        <v>72</v>
      </c>
      <c r="E144" s="308"/>
      <c r="F144" s="215">
        <f>SUM(F145:F150)</f>
        <v>1166.9000000000001</v>
      </c>
      <c r="G144" s="435"/>
      <c r="H144" s="284"/>
      <c r="I144" s="435">
        <v>9</v>
      </c>
      <c r="J144" s="284">
        <f>F144*I144</f>
        <v>10502.1</v>
      </c>
      <c r="K144" s="134">
        <f>H144+J144</f>
        <v>10502.1</v>
      </c>
      <c r="L144" s="72">
        <f>SUM(K144:K158)</f>
        <v>26100.05230000001</v>
      </c>
      <c r="M144" s="72">
        <f>L144/F144</f>
        <v>22.367000000000008</v>
      </c>
      <c r="O144" s="231"/>
      <c r="P144" s="285"/>
    </row>
    <row r="145" spans="1:16">
      <c r="A145" s="61"/>
      <c r="B145" s="187"/>
      <c r="C145" s="191" t="str">
        <f>C130</f>
        <v>სართული -2</v>
      </c>
      <c r="D145" s="196"/>
      <c r="E145" s="350"/>
      <c r="F145" s="164"/>
      <c r="G145" s="436"/>
      <c r="H145" s="286"/>
      <c r="I145" s="254"/>
      <c r="J145" s="286"/>
      <c r="K145" s="135"/>
      <c r="L145" s="74"/>
      <c r="M145" s="74"/>
      <c r="O145" s="232"/>
      <c r="P145" s="140"/>
    </row>
    <row r="146" spans="1:16">
      <c r="A146" s="61"/>
      <c r="B146" s="187"/>
      <c r="C146" s="191" t="str">
        <f t="shared" ref="C146:C150" si="26">C131</f>
        <v>სართული -1</v>
      </c>
      <c r="D146" s="137"/>
      <c r="E146" s="350"/>
      <c r="F146" s="164"/>
      <c r="G146" s="436"/>
      <c r="H146" s="286"/>
      <c r="I146" s="254"/>
      <c r="J146" s="286"/>
      <c r="K146" s="135"/>
      <c r="L146" s="74"/>
      <c r="M146" s="74"/>
      <c r="O146" s="232"/>
      <c r="P146" s="140"/>
    </row>
    <row r="147" spans="1:16">
      <c r="A147" s="61"/>
      <c r="B147" s="187"/>
      <c r="C147" s="191" t="str">
        <f t="shared" si="26"/>
        <v>სართული 1</v>
      </c>
      <c r="D147" s="196"/>
      <c r="E147" s="350"/>
      <c r="F147" s="164">
        <v>165.9</v>
      </c>
      <c r="G147" s="436"/>
      <c r="H147" s="286"/>
      <c r="I147" s="254"/>
      <c r="J147" s="286"/>
      <c r="K147" s="135"/>
      <c r="L147" s="74"/>
      <c r="M147" s="74"/>
      <c r="O147" s="232"/>
      <c r="P147" s="140"/>
    </row>
    <row r="148" spans="1:16">
      <c r="A148" s="61"/>
      <c r="B148" s="187"/>
      <c r="C148" s="191" t="str">
        <f t="shared" si="26"/>
        <v>სართული 2</v>
      </c>
      <c r="D148" s="137"/>
      <c r="E148" s="350"/>
      <c r="F148" s="164">
        <v>356.6</v>
      </c>
      <c r="G148" s="436"/>
      <c r="H148" s="286"/>
      <c r="I148" s="254"/>
      <c r="J148" s="286"/>
      <c r="K148" s="135"/>
      <c r="L148" s="74"/>
      <c r="M148" s="74"/>
      <c r="O148" s="232"/>
      <c r="P148" s="140"/>
    </row>
    <row r="149" spans="1:16">
      <c r="A149" s="61"/>
      <c r="B149" s="187"/>
      <c r="C149" s="191" t="str">
        <f t="shared" si="26"/>
        <v>სართული 3</v>
      </c>
      <c r="D149" s="196"/>
      <c r="E149" s="350"/>
      <c r="F149" s="164">
        <v>293.5</v>
      </c>
      <c r="G149" s="436"/>
      <c r="H149" s="286"/>
      <c r="I149" s="254"/>
      <c r="J149" s="286"/>
      <c r="K149" s="135"/>
      <c r="L149" s="74"/>
      <c r="M149" s="74"/>
      <c r="O149" s="232"/>
      <c r="P149" s="140"/>
    </row>
    <row r="150" spans="1:16">
      <c r="A150" s="61"/>
      <c r="B150" s="187"/>
      <c r="C150" s="191" t="str">
        <f t="shared" si="26"/>
        <v>სართული 4</v>
      </c>
      <c r="D150" s="137"/>
      <c r="E150" s="350"/>
      <c r="F150" s="164">
        <v>350.9</v>
      </c>
      <c r="G150" s="436"/>
      <c r="H150" s="286"/>
      <c r="I150" s="254"/>
      <c r="J150" s="286"/>
      <c r="K150" s="135"/>
      <c r="L150" s="74"/>
      <c r="M150" s="74"/>
      <c r="O150" s="232"/>
      <c r="P150" s="140"/>
    </row>
    <row r="151" spans="1:16">
      <c r="A151" s="61"/>
      <c r="B151" s="187"/>
      <c r="C151" s="109" t="s">
        <v>96</v>
      </c>
      <c r="D151" s="137" t="s">
        <v>72</v>
      </c>
      <c r="E151" s="351">
        <v>4.2</v>
      </c>
      <c r="F151" s="252">
        <f>$F$144*E151</f>
        <v>4900.9800000000005</v>
      </c>
      <c r="G151" s="254">
        <v>1.6</v>
      </c>
      <c r="H151" s="286">
        <f t="shared" ref="H151:H158" si="27">F151*G151</f>
        <v>7841.5680000000011</v>
      </c>
      <c r="I151" s="254"/>
      <c r="J151" s="286"/>
      <c r="K151" s="135">
        <f t="shared" ref="K151:K158" si="28">H151+J151</f>
        <v>7841.5680000000011</v>
      </c>
      <c r="L151" s="74"/>
      <c r="M151" s="74"/>
      <c r="O151" s="136"/>
      <c r="P151" s="181"/>
    </row>
    <row r="152" spans="1:16">
      <c r="A152" s="218"/>
      <c r="B152" s="217"/>
      <c r="C152" s="109" t="s">
        <v>73</v>
      </c>
      <c r="D152" s="137" t="s">
        <v>52</v>
      </c>
      <c r="E152" s="351">
        <f>E95</f>
        <v>2.7E-2</v>
      </c>
      <c r="F152" s="252">
        <f t="shared" ref="F152:F158" si="29">$F$144*E152</f>
        <v>31.506300000000003</v>
      </c>
      <c r="G152" s="254">
        <v>1</v>
      </c>
      <c r="H152" s="287">
        <f t="shared" si="27"/>
        <v>31.506300000000003</v>
      </c>
      <c r="I152" s="437"/>
      <c r="J152" s="287"/>
      <c r="K152" s="135">
        <f t="shared" si="28"/>
        <v>31.506300000000003</v>
      </c>
      <c r="L152" s="74"/>
      <c r="M152" s="74"/>
      <c r="O152" s="136"/>
      <c r="P152" s="282"/>
    </row>
    <row r="153" spans="1:16">
      <c r="A153" s="61"/>
      <c r="B153" s="187"/>
      <c r="C153" s="109" t="s">
        <v>74</v>
      </c>
      <c r="D153" s="137" t="s">
        <v>75</v>
      </c>
      <c r="E153" s="351">
        <v>2</v>
      </c>
      <c r="F153" s="252">
        <f t="shared" si="29"/>
        <v>2333.8000000000002</v>
      </c>
      <c r="G153" s="254">
        <v>1.2</v>
      </c>
      <c r="H153" s="286">
        <f t="shared" si="27"/>
        <v>2800.56</v>
      </c>
      <c r="I153" s="254"/>
      <c r="J153" s="286"/>
      <c r="K153" s="135">
        <f t="shared" si="28"/>
        <v>2800.56</v>
      </c>
      <c r="L153" s="74"/>
      <c r="M153" s="74"/>
      <c r="O153" s="136"/>
      <c r="P153" s="181"/>
    </row>
    <row r="154" spans="1:16">
      <c r="A154" s="61"/>
      <c r="B154" s="187"/>
      <c r="C154" s="109" t="s">
        <v>76</v>
      </c>
      <c r="D154" s="137" t="s">
        <v>52</v>
      </c>
      <c r="E154" s="351">
        <v>0.7</v>
      </c>
      <c r="F154" s="252">
        <f t="shared" si="29"/>
        <v>816.83</v>
      </c>
      <c r="G154" s="254">
        <v>1</v>
      </c>
      <c r="H154" s="286">
        <f t="shared" si="27"/>
        <v>816.83</v>
      </c>
      <c r="I154" s="254"/>
      <c r="J154" s="286"/>
      <c r="K154" s="135">
        <f t="shared" si="28"/>
        <v>816.83</v>
      </c>
      <c r="L154" s="74"/>
      <c r="M154" s="74"/>
      <c r="O154" s="136"/>
      <c r="P154" s="181"/>
    </row>
    <row r="155" spans="1:16">
      <c r="A155" s="61"/>
      <c r="B155" s="187"/>
      <c r="C155" s="109" t="s">
        <v>77</v>
      </c>
      <c r="D155" s="137" t="s">
        <v>52</v>
      </c>
      <c r="E155" s="351">
        <v>3</v>
      </c>
      <c r="F155" s="252">
        <f t="shared" si="29"/>
        <v>3500.7000000000003</v>
      </c>
      <c r="G155" s="254">
        <v>0.03</v>
      </c>
      <c r="H155" s="286">
        <f t="shared" si="27"/>
        <v>105.021</v>
      </c>
      <c r="I155" s="254"/>
      <c r="J155" s="286"/>
      <c r="K155" s="135">
        <f t="shared" si="28"/>
        <v>105.021</v>
      </c>
      <c r="L155" s="74"/>
      <c r="M155" s="74"/>
      <c r="O155" s="136"/>
      <c r="P155" s="181"/>
    </row>
    <row r="156" spans="1:16">
      <c r="A156" s="218"/>
      <c r="B156" s="217"/>
      <c r="C156" s="109" t="s">
        <v>78</v>
      </c>
      <c r="D156" s="137" t="s">
        <v>52</v>
      </c>
      <c r="E156" s="351">
        <v>28</v>
      </c>
      <c r="F156" s="252">
        <f t="shared" si="29"/>
        <v>32673.200000000004</v>
      </c>
      <c r="G156" s="254">
        <v>3.5000000000000003E-2</v>
      </c>
      <c r="H156" s="287">
        <f t="shared" si="27"/>
        <v>1143.5620000000004</v>
      </c>
      <c r="I156" s="437"/>
      <c r="J156" s="287"/>
      <c r="K156" s="135">
        <f t="shared" si="28"/>
        <v>1143.5620000000004</v>
      </c>
      <c r="L156" s="74"/>
      <c r="M156" s="74"/>
      <c r="O156" s="136"/>
      <c r="P156" s="282"/>
    </row>
    <row r="157" spans="1:16">
      <c r="A157" s="61"/>
      <c r="B157" s="187"/>
      <c r="C157" s="109" t="s">
        <v>79</v>
      </c>
      <c r="D157" s="137" t="s">
        <v>52</v>
      </c>
      <c r="E157" s="351">
        <v>1.6</v>
      </c>
      <c r="F157" s="252">
        <f t="shared" si="29"/>
        <v>1867.0400000000002</v>
      </c>
      <c r="G157" s="254">
        <v>0.5</v>
      </c>
      <c r="H157" s="287">
        <f t="shared" si="27"/>
        <v>933.5200000000001</v>
      </c>
      <c r="I157" s="437"/>
      <c r="J157" s="287"/>
      <c r="K157" s="265">
        <f t="shared" si="28"/>
        <v>933.5200000000001</v>
      </c>
      <c r="L157" s="74"/>
      <c r="M157" s="74"/>
      <c r="O157" s="136"/>
      <c r="P157" s="282"/>
    </row>
    <row r="158" spans="1:16" ht="12" thickBot="1">
      <c r="A158" s="279"/>
      <c r="B158" s="189"/>
      <c r="C158" s="109" t="s">
        <v>133</v>
      </c>
      <c r="D158" s="137" t="s">
        <v>72</v>
      </c>
      <c r="E158" s="312">
        <v>1.1000000000000001</v>
      </c>
      <c r="F158" s="252">
        <f t="shared" si="29"/>
        <v>1283.5900000000001</v>
      </c>
      <c r="G158" s="254">
        <v>1.5</v>
      </c>
      <c r="H158" s="287">
        <f t="shared" si="27"/>
        <v>1925.3850000000002</v>
      </c>
      <c r="I158" s="437"/>
      <c r="J158" s="287"/>
      <c r="K158" s="135">
        <f t="shared" si="28"/>
        <v>1925.3850000000002</v>
      </c>
      <c r="L158" s="75"/>
      <c r="M158" s="74"/>
      <c r="O158" s="136"/>
      <c r="P158" s="282"/>
    </row>
    <row r="159" spans="1:16" s="230" customFormat="1">
      <c r="A159" s="224">
        <v>13</v>
      </c>
      <c r="B159" s="184"/>
      <c r="C159" s="190" t="s">
        <v>143</v>
      </c>
      <c r="D159" s="119" t="s">
        <v>72</v>
      </c>
      <c r="E159" s="308"/>
      <c r="F159" s="215">
        <f>SUM(F160:F165)</f>
        <v>240.89999999999998</v>
      </c>
      <c r="G159" s="435"/>
      <c r="H159" s="284"/>
      <c r="I159" s="435">
        <v>9</v>
      </c>
      <c r="J159" s="284">
        <f>F159*I159</f>
        <v>2168.1</v>
      </c>
      <c r="K159" s="134">
        <f>H159+J159</f>
        <v>2168.1</v>
      </c>
      <c r="L159" s="72">
        <f>SUM(K159:K174)</f>
        <v>5614.1745000000001</v>
      </c>
      <c r="M159" s="72">
        <f>L159/F159</f>
        <v>23.305000000000003</v>
      </c>
      <c r="O159" s="231"/>
      <c r="P159" s="285"/>
    </row>
    <row r="160" spans="1:16">
      <c r="A160" s="61"/>
      <c r="B160" s="187"/>
      <c r="C160" s="191" t="str">
        <f>C145</f>
        <v>სართული -2</v>
      </c>
      <c r="D160" s="196"/>
      <c r="E160" s="350"/>
      <c r="F160" s="164"/>
      <c r="G160" s="436"/>
      <c r="H160" s="286"/>
      <c r="I160" s="254"/>
      <c r="J160" s="286"/>
      <c r="K160" s="135"/>
      <c r="L160" s="74"/>
      <c r="M160" s="74"/>
      <c r="O160" s="232"/>
      <c r="P160" s="140"/>
    </row>
    <row r="161" spans="1:16">
      <c r="A161" s="61"/>
      <c r="B161" s="187"/>
      <c r="C161" s="191" t="str">
        <f t="shared" ref="C161:C165" si="30">C146</f>
        <v>სართული -1</v>
      </c>
      <c r="D161" s="137"/>
      <c r="E161" s="350"/>
      <c r="F161" s="164"/>
      <c r="G161" s="436"/>
      <c r="H161" s="286"/>
      <c r="I161" s="254"/>
      <c r="J161" s="286"/>
      <c r="K161" s="135"/>
      <c r="L161" s="74"/>
      <c r="M161" s="74"/>
      <c r="O161" s="232"/>
      <c r="P161" s="140"/>
    </row>
    <row r="162" spans="1:16">
      <c r="A162" s="61"/>
      <c r="B162" s="187"/>
      <c r="C162" s="191" t="str">
        <f t="shared" si="30"/>
        <v>სართული 1</v>
      </c>
      <c r="D162" s="196"/>
      <c r="E162" s="350"/>
      <c r="F162" s="164">
        <v>61.3</v>
      </c>
      <c r="G162" s="436"/>
      <c r="H162" s="286"/>
      <c r="I162" s="254"/>
      <c r="J162" s="286"/>
      <c r="K162" s="135"/>
      <c r="L162" s="74"/>
      <c r="M162" s="74"/>
      <c r="O162" s="232"/>
      <c r="P162" s="140"/>
    </row>
    <row r="163" spans="1:16">
      <c r="A163" s="61"/>
      <c r="B163" s="187"/>
      <c r="C163" s="191" t="str">
        <f t="shared" si="30"/>
        <v>სართული 2</v>
      </c>
      <c r="D163" s="137"/>
      <c r="E163" s="350"/>
      <c r="F163" s="164">
        <v>43.4</v>
      </c>
      <c r="G163" s="436"/>
      <c r="H163" s="286"/>
      <c r="I163" s="254"/>
      <c r="J163" s="286"/>
      <c r="K163" s="135"/>
      <c r="L163" s="74"/>
      <c r="M163" s="74"/>
      <c r="O163" s="232"/>
      <c r="P163" s="140"/>
    </row>
    <row r="164" spans="1:16">
      <c r="A164" s="61"/>
      <c r="B164" s="187"/>
      <c r="C164" s="191" t="str">
        <f t="shared" si="30"/>
        <v>სართული 3</v>
      </c>
      <c r="D164" s="196"/>
      <c r="E164" s="350"/>
      <c r="F164" s="164">
        <v>100.5</v>
      </c>
      <c r="G164" s="436"/>
      <c r="H164" s="286"/>
      <c r="I164" s="254"/>
      <c r="J164" s="286"/>
      <c r="K164" s="135"/>
      <c r="L164" s="74"/>
      <c r="M164" s="74"/>
      <c r="O164" s="232"/>
      <c r="P164" s="140"/>
    </row>
    <row r="165" spans="1:16">
      <c r="A165" s="61"/>
      <c r="B165" s="187"/>
      <c r="C165" s="191" t="str">
        <f t="shared" si="30"/>
        <v>სართული 4</v>
      </c>
      <c r="D165" s="137"/>
      <c r="E165" s="350"/>
      <c r="F165" s="164">
        <v>35.700000000000003</v>
      </c>
      <c r="G165" s="436"/>
      <c r="H165" s="286"/>
      <c r="I165" s="254"/>
      <c r="J165" s="286"/>
      <c r="K165" s="135"/>
      <c r="L165" s="74"/>
      <c r="M165" s="74"/>
      <c r="O165" s="232"/>
      <c r="P165" s="140"/>
    </row>
    <row r="166" spans="1:16">
      <c r="A166" s="61"/>
      <c r="B166" s="187"/>
      <c r="C166" s="109" t="s">
        <v>96</v>
      </c>
      <c r="D166" s="137" t="s">
        <v>72</v>
      </c>
      <c r="E166" s="351">
        <v>2.1</v>
      </c>
      <c r="F166" s="252">
        <f>$F$159*E166</f>
        <v>505.89</v>
      </c>
      <c r="G166" s="254">
        <v>1.6</v>
      </c>
      <c r="H166" s="286">
        <f t="shared" ref="H166:H174" si="31">F166*G166</f>
        <v>809.42399999999998</v>
      </c>
      <c r="I166" s="254"/>
      <c r="J166" s="286"/>
      <c r="K166" s="135">
        <f t="shared" ref="K166:K174" si="32">H166+J166</f>
        <v>809.42399999999998</v>
      </c>
      <c r="L166" s="74"/>
      <c r="M166" s="74"/>
      <c r="O166" s="136"/>
      <c r="P166" s="181"/>
    </row>
    <row r="167" spans="1:16">
      <c r="A167" s="61"/>
      <c r="B167" s="187"/>
      <c r="C167" s="109" t="s">
        <v>134</v>
      </c>
      <c r="D167" s="137" t="s">
        <v>72</v>
      </c>
      <c r="E167" s="351">
        <v>2.1</v>
      </c>
      <c r="F167" s="252">
        <f t="shared" ref="F167:F174" si="33">$F$159*E167</f>
        <v>505.89</v>
      </c>
      <c r="G167" s="254">
        <v>1.85</v>
      </c>
      <c r="H167" s="286">
        <f t="shared" ref="H167" si="34">F167*G167</f>
        <v>935.89650000000006</v>
      </c>
      <c r="I167" s="254"/>
      <c r="J167" s="286"/>
      <c r="K167" s="135">
        <f t="shared" ref="K167" si="35">H167+J167</f>
        <v>935.89650000000006</v>
      </c>
      <c r="L167" s="74"/>
      <c r="M167" s="74"/>
      <c r="O167" s="136"/>
      <c r="P167" s="181"/>
    </row>
    <row r="168" spans="1:16">
      <c r="A168" s="218"/>
      <c r="B168" s="217"/>
      <c r="C168" s="109" t="s">
        <v>73</v>
      </c>
      <c r="D168" s="137" t="s">
        <v>52</v>
      </c>
      <c r="E168" s="351">
        <f>E124</f>
        <v>0.7</v>
      </c>
      <c r="F168" s="252">
        <f t="shared" si="33"/>
        <v>168.62999999999997</v>
      </c>
      <c r="G168" s="254">
        <v>1.2</v>
      </c>
      <c r="H168" s="287">
        <f t="shared" si="31"/>
        <v>202.35599999999997</v>
      </c>
      <c r="I168" s="437"/>
      <c r="J168" s="287"/>
      <c r="K168" s="135">
        <f t="shared" si="32"/>
        <v>202.35599999999997</v>
      </c>
      <c r="L168" s="74"/>
      <c r="M168" s="74"/>
      <c r="O168" s="136"/>
      <c r="P168" s="282"/>
    </row>
    <row r="169" spans="1:16">
      <c r="A169" s="61"/>
      <c r="B169" s="187"/>
      <c r="C169" s="109" t="s">
        <v>74</v>
      </c>
      <c r="D169" s="137" t="s">
        <v>75</v>
      </c>
      <c r="E169" s="351">
        <v>2</v>
      </c>
      <c r="F169" s="252">
        <f t="shared" si="33"/>
        <v>481.79999999999995</v>
      </c>
      <c r="G169" s="254">
        <v>1</v>
      </c>
      <c r="H169" s="286">
        <f t="shared" si="31"/>
        <v>481.79999999999995</v>
      </c>
      <c r="I169" s="254"/>
      <c r="J169" s="286"/>
      <c r="K169" s="135">
        <f t="shared" si="32"/>
        <v>481.79999999999995</v>
      </c>
      <c r="L169" s="74"/>
      <c r="M169" s="74"/>
      <c r="O169" s="136"/>
      <c r="P169" s="181"/>
    </row>
    <row r="170" spans="1:16">
      <c r="A170" s="61"/>
      <c r="B170" s="187"/>
      <c r="C170" s="109" t="s">
        <v>76</v>
      </c>
      <c r="D170" s="137" t="s">
        <v>52</v>
      </c>
      <c r="E170" s="351">
        <v>0.7</v>
      </c>
      <c r="F170" s="252">
        <f t="shared" si="33"/>
        <v>168.62999999999997</v>
      </c>
      <c r="G170" s="254">
        <v>1</v>
      </c>
      <c r="H170" s="286">
        <f t="shared" si="31"/>
        <v>168.62999999999997</v>
      </c>
      <c r="I170" s="254"/>
      <c r="J170" s="286"/>
      <c r="K170" s="135">
        <f t="shared" si="32"/>
        <v>168.62999999999997</v>
      </c>
      <c r="L170" s="74"/>
      <c r="M170" s="74"/>
      <c r="O170" s="136"/>
      <c r="P170" s="181"/>
    </row>
    <row r="171" spans="1:16">
      <c r="A171" s="61"/>
      <c r="B171" s="187"/>
      <c r="C171" s="109" t="s">
        <v>77</v>
      </c>
      <c r="D171" s="137" t="s">
        <v>52</v>
      </c>
      <c r="E171" s="351">
        <v>3</v>
      </c>
      <c r="F171" s="252">
        <f t="shared" si="33"/>
        <v>722.69999999999993</v>
      </c>
      <c r="G171" s="254">
        <v>0.03</v>
      </c>
      <c r="H171" s="286">
        <f t="shared" si="31"/>
        <v>21.680999999999997</v>
      </c>
      <c r="I171" s="254"/>
      <c r="J171" s="286"/>
      <c r="K171" s="135">
        <f t="shared" si="32"/>
        <v>21.680999999999997</v>
      </c>
      <c r="L171" s="74"/>
      <c r="M171" s="74"/>
      <c r="O171" s="136"/>
      <c r="P171" s="181"/>
    </row>
    <row r="172" spans="1:16">
      <c r="A172" s="218"/>
      <c r="B172" s="217"/>
      <c r="C172" s="109" t="s">
        <v>78</v>
      </c>
      <c r="D172" s="137" t="s">
        <v>52</v>
      </c>
      <c r="E172" s="351">
        <v>28</v>
      </c>
      <c r="F172" s="252">
        <f t="shared" si="33"/>
        <v>6745.1999999999989</v>
      </c>
      <c r="G172" s="254">
        <v>3.5000000000000003E-2</v>
      </c>
      <c r="H172" s="287">
        <f t="shared" si="31"/>
        <v>236.08199999999999</v>
      </c>
      <c r="I172" s="437"/>
      <c r="J172" s="287"/>
      <c r="K172" s="135">
        <f t="shared" si="32"/>
        <v>236.08199999999999</v>
      </c>
      <c r="L172" s="74"/>
      <c r="M172" s="74"/>
      <c r="O172" s="136"/>
      <c r="P172" s="282"/>
    </row>
    <row r="173" spans="1:16">
      <c r="A173" s="61"/>
      <c r="B173" s="187"/>
      <c r="C173" s="109" t="s">
        <v>79</v>
      </c>
      <c r="D173" s="137" t="s">
        <v>52</v>
      </c>
      <c r="E173" s="351">
        <v>1.6</v>
      </c>
      <c r="F173" s="252">
        <f t="shared" si="33"/>
        <v>385.44</v>
      </c>
      <c r="G173" s="254">
        <v>0.5</v>
      </c>
      <c r="H173" s="287">
        <f t="shared" si="31"/>
        <v>192.72</v>
      </c>
      <c r="I173" s="437"/>
      <c r="J173" s="287"/>
      <c r="K173" s="265">
        <f t="shared" si="32"/>
        <v>192.72</v>
      </c>
      <c r="L173" s="74"/>
      <c r="M173" s="74"/>
      <c r="O173" s="136"/>
      <c r="P173" s="282"/>
    </row>
    <row r="174" spans="1:16" ht="12" thickBot="1">
      <c r="A174" s="279"/>
      <c r="B174" s="189"/>
      <c r="C174" s="109" t="s">
        <v>133</v>
      </c>
      <c r="D174" s="137" t="s">
        <v>72</v>
      </c>
      <c r="E174" s="312">
        <v>1.1000000000000001</v>
      </c>
      <c r="F174" s="341">
        <f t="shared" si="33"/>
        <v>264.99</v>
      </c>
      <c r="G174" s="254">
        <v>1.5</v>
      </c>
      <c r="H174" s="287">
        <f t="shared" si="31"/>
        <v>397.48500000000001</v>
      </c>
      <c r="I174" s="437"/>
      <c r="J174" s="287"/>
      <c r="K174" s="135">
        <f t="shared" si="32"/>
        <v>397.48500000000001</v>
      </c>
      <c r="L174" s="75"/>
      <c r="M174" s="74"/>
      <c r="O174" s="136"/>
      <c r="P174" s="282"/>
    </row>
    <row r="175" spans="1:16" s="230" customFormat="1">
      <c r="A175" s="224">
        <v>14</v>
      </c>
      <c r="B175" s="184"/>
      <c r="C175" s="190" t="s">
        <v>144</v>
      </c>
      <c r="D175" s="119" t="s">
        <v>72</v>
      </c>
      <c r="E175" s="308"/>
      <c r="F175" s="215">
        <f>SUM(F176:F181)</f>
        <v>1674.1</v>
      </c>
      <c r="G175" s="435"/>
      <c r="H175" s="284"/>
      <c r="I175" s="435">
        <v>9</v>
      </c>
      <c r="J175" s="284">
        <f>F175*I175</f>
        <v>15066.9</v>
      </c>
      <c r="K175" s="134">
        <f>H175+J175</f>
        <v>15066.9</v>
      </c>
      <c r="L175" s="72">
        <f>SUM(K175:K189)</f>
        <v>39893.803</v>
      </c>
      <c r="M175" s="72">
        <f>L175/F175</f>
        <v>23.830000000000002</v>
      </c>
      <c r="O175" s="231"/>
      <c r="P175" s="285"/>
    </row>
    <row r="176" spans="1:16">
      <c r="A176" s="61"/>
      <c r="B176" s="187"/>
      <c r="C176" s="191" t="str">
        <f>C160</f>
        <v>სართული -2</v>
      </c>
      <c r="D176" s="196"/>
      <c r="E176" s="350"/>
      <c r="F176" s="164"/>
      <c r="G176" s="436"/>
      <c r="H176" s="286"/>
      <c r="I176" s="254"/>
      <c r="J176" s="286"/>
      <c r="K176" s="135"/>
      <c r="L176" s="74"/>
      <c r="M176" s="74"/>
      <c r="O176" s="232"/>
      <c r="P176" s="140"/>
    </row>
    <row r="177" spans="1:16">
      <c r="A177" s="61"/>
      <c r="B177" s="187"/>
      <c r="C177" s="191" t="str">
        <f t="shared" ref="C177:C181" si="36">C161</f>
        <v>სართული -1</v>
      </c>
      <c r="D177" s="137"/>
      <c r="E177" s="350"/>
      <c r="F177" s="164"/>
      <c r="G177" s="436"/>
      <c r="H177" s="286"/>
      <c r="I177" s="254"/>
      <c r="J177" s="286"/>
      <c r="K177" s="135"/>
      <c r="L177" s="74"/>
      <c r="M177" s="74"/>
      <c r="O177" s="232"/>
      <c r="P177" s="140"/>
    </row>
    <row r="178" spans="1:16">
      <c r="A178" s="61"/>
      <c r="B178" s="187"/>
      <c r="C178" s="191" t="str">
        <f t="shared" si="36"/>
        <v>სართული 1</v>
      </c>
      <c r="D178" s="196"/>
      <c r="E178" s="350"/>
      <c r="F178" s="164">
        <v>511.7</v>
      </c>
      <c r="G178" s="436"/>
      <c r="H178" s="286"/>
      <c r="I178" s="254"/>
      <c r="J178" s="286"/>
      <c r="K178" s="135"/>
      <c r="L178" s="74"/>
      <c r="M178" s="74"/>
      <c r="O178" s="232"/>
      <c r="P178" s="140"/>
    </row>
    <row r="179" spans="1:16">
      <c r="A179" s="61"/>
      <c r="B179" s="187"/>
      <c r="C179" s="191" t="str">
        <f t="shared" si="36"/>
        <v>სართული 2</v>
      </c>
      <c r="D179" s="137"/>
      <c r="E179" s="350"/>
      <c r="F179" s="164">
        <v>313.39999999999998</v>
      </c>
      <c r="G179" s="436"/>
      <c r="H179" s="286"/>
      <c r="I179" s="254"/>
      <c r="J179" s="286"/>
      <c r="K179" s="135"/>
      <c r="L179" s="74"/>
      <c r="M179" s="74"/>
      <c r="O179" s="232"/>
      <c r="P179" s="140"/>
    </row>
    <row r="180" spans="1:16">
      <c r="A180" s="61"/>
      <c r="B180" s="187"/>
      <c r="C180" s="191" t="str">
        <f t="shared" si="36"/>
        <v>სართული 3</v>
      </c>
      <c r="D180" s="196"/>
      <c r="E180" s="350"/>
      <c r="F180" s="164">
        <v>356.8</v>
      </c>
      <c r="G180" s="436"/>
      <c r="H180" s="286"/>
      <c r="I180" s="254"/>
      <c r="J180" s="286"/>
      <c r="K180" s="135"/>
      <c r="L180" s="74"/>
      <c r="M180" s="74"/>
      <c r="O180" s="232"/>
      <c r="P180" s="140"/>
    </row>
    <row r="181" spans="1:16">
      <c r="A181" s="61"/>
      <c r="B181" s="187"/>
      <c r="C181" s="191" t="str">
        <f t="shared" si="36"/>
        <v>სართული 4</v>
      </c>
      <c r="D181" s="137"/>
      <c r="E181" s="350"/>
      <c r="F181" s="164">
        <v>492.2</v>
      </c>
      <c r="G181" s="436"/>
      <c r="H181" s="286"/>
      <c r="I181" s="254"/>
      <c r="J181" s="286"/>
      <c r="K181" s="135"/>
      <c r="L181" s="74"/>
      <c r="M181" s="74"/>
      <c r="O181" s="232"/>
      <c r="P181" s="140"/>
    </row>
    <row r="182" spans="1:16">
      <c r="A182" s="61"/>
      <c r="B182" s="187"/>
      <c r="C182" s="109" t="s">
        <v>96</v>
      </c>
      <c r="D182" s="137" t="s">
        <v>72</v>
      </c>
      <c r="E182" s="351">
        <v>4.2</v>
      </c>
      <c r="F182" s="252">
        <f>$F$175*E182</f>
        <v>7031.22</v>
      </c>
      <c r="G182" s="254">
        <v>1.85</v>
      </c>
      <c r="H182" s="286">
        <f t="shared" ref="H182:H189" si="37">F182*G182</f>
        <v>13007.757000000001</v>
      </c>
      <c r="I182" s="254"/>
      <c r="J182" s="286"/>
      <c r="K182" s="135">
        <f t="shared" ref="K182:K189" si="38">H182+J182</f>
        <v>13007.757000000001</v>
      </c>
      <c r="L182" s="74"/>
      <c r="M182" s="74"/>
      <c r="O182" s="136"/>
      <c r="P182" s="181"/>
    </row>
    <row r="183" spans="1:16">
      <c r="A183" s="218"/>
      <c r="B183" s="217"/>
      <c r="C183" s="109" t="s">
        <v>73</v>
      </c>
      <c r="D183" s="137" t="s">
        <v>52</v>
      </c>
      <c r="E183" s="351">
        <v>0.7</v>
      </c>
      <c r="F183" s="252">
        <f t="shared" ref="F183:F189" si="39">$F$175*E183</f>
        <v>1171.8699999999999</v>
      </c>
      <c r="G183" s="254">
        <v>1.2</v>
      </c>
      <c r="H183" s="287">
        <f t="shared" si="37"/>
        <v>1406.2439999999999</v>
      </c>
      <c r="I183" s="437"/>
      <c r="J183" s="287"/>
      <c r="K183" s="135">
        <f t="shared" si="38"/>
        <v>1406.2439999999999</v>
      </c>
      <c r="L183" s="74"/>
      <c r="M183" s="74"/>
      <c r="O183" s="136"/>
      <c r="P183" s="282"/>
    </row>
    <row r="184" spans="1:16">
      <c r="A184" s="61"/>
      <c r="B184" s="187"/>
      <c r="C184" s="109" t="s">
        <v>74</v>
      </c>
      <c r="D184" s="137" t="s">
        <v>75</v>
      </c>
      <c r="E184" s="351">
        <v>2</v>
      </c>
      <c r="F184" s="252">
        <f t="shared" si="39"/>
        <v>3348.2</v>
      </c>
      <c r="G184" s="254">
        <v>1</v>
      </c>
      <c r="H184" s="286">
        <f t="shared" si="37"/>
        <v>3348.2</v>
      </c>
      <c r="I184" s="254"/>
      <c r="J184" s="286"/>
      <c r="K184" s="135">
        <f t="shared" si="38"/>
        <v>3348.2</v>
      </c>
      <c r="L184" s="74"/>
      <c r="M184" s="74"/>
      <c r="O184" s="136"/>
      <c r="P184" s="181"/>
    </row>
    <row r="185" spans="1:16">
      <c r="A185" s="61"/>
      <c r="B185" s="187"/>
      <c r="C185" s="109" t="s">
        <v>76</v>
      </c>
      <c r="D185" s="137" t="s">
        <v>52</v>
      </c>
      <c r="E185" s="351">
        <v>0.7</v>
      </c>
      <c r="F185" s="252">
        <f t="shared" si="39"/>
        <v>1171.8699999999999</v>
      </c>
      <c r="G185" s="254">
        <v>1</v>
      </c>
      <c r="H185" s="286">
        <f t="shared" si="37"/>
        <v>1171.8699999999999</v>
      </c>
      <c r="I185" s="254"/>
      <c r="J185" s="286"/>
      <c r="K185" s="135">
        <f t="shared" si="38"/>
        <v>1171.8699999999999</v>
      </c>
      <c r="L185" s="74"/>
      <c r="M185" s="74"/>
      <c r="O185" s="136"/>
      <c r="P185" s="181"/>
    </row>
    <row r="186" spans="1:16">
      <c r="A186" s="61"/>
      <c r="B186" s="187"/>
      <c r="C186" s="109" t="s">
        <v>77</v>
      </c>
      <c r="D186" s="137" t="s">
        <v>52</v>
      </c>
      <c r="E186" s="351">
        <v>3</v>
      </c>
      <c r="F186" s="252">
        <f t="shared" si="39"/>
        <v>5022.2999999999993</v>
      </c>
      <c r="G186" s="254">
        <v>0.03</v>
      </c>
      <c r="H186" s="286">
        <f t="shared" si="37"/>
        <v>150.66899999999998</v>
      </c>
      <c r="I186" s="254"/>
      <c r="J186" s="286"/>
      <c r="K186" s="135">
        <f t="shared" si="38"/>
        <v>150.66899999999998</v>
      </c>
      <c r="L186" s="74"/>
      <c r="M186" s="74"/>
      <c r="O186" s="136"/>
      <c r="P186" s="181"/>
    </row>
    <row r="187" spans="1:16">
      <c r="A187" s="218"/>
      <c r="B187" s="217"/>
      <c r="C187" s="109" t="s">
        <v>78</v>
      </c>
      <c r="D187" s="137" t="s">
        <v>52</v>
      </c>
      <c r="E187" s="351">
        <v>28</v>
      </c>
      <c r="F187" s="252">
        <f t="shared" si="39"/>
        <v>46874.799999999996</v>
      </c>
      <c r="G187" s="254">
        <v>3.5000000000000003E-2</v>
      </c>
      <c r="H187" s="287">
        <f t="shared" si="37"/>
        <v>1640.6179999999999</v>
      </c>
      <c r="I187" s="437"/>
      <c r="J187" s="287"/>
      <c r="K187" s="135">
        <f t="shared" si="38"/>
        <v>1640.6179999999999</v>
      </c>
      <c r="L187" s="74"/>
      <c r="M187" s="74"/>
      <c r="O187" s="136"/>
      <c r="P187" s="282"/>
    </row>
    <row r="188" spans="1:16">
      <c r="A188" s="61"/>
      <c r="B188" s="187"/>
      <c r="C188" s="109" t="s">
        <v>79</v>
      </c>
      <c r="D188" s="137" t="s">
        <v>52</v>
      </c>
      <c r="E188" s="351">
        <v>1.6</v>
      </c>
      <c r="F188" s="252">
        <f t="shared" si="39"/>
        <v>2678.56</v>
      </c>
      <c r="G188" s="254">
        <v>0.5</v>
      </c>
      <c r="H188" s="287">
        <f t="shared" si="37"/>
        <v>1339.28</v>
      </c>
      <c r="I188" s="437"/>
      <c r="J188" s="287"/>
      <c r="K188" s="265">
        <f t="shared" si="38"/>
        <v>1339.28</v>
      </c>
      <c r="L188" s="74"/>
      <c r="M188" s="74"/>
      <c r="O188" s="136"/>
      <c r="P188" s="282"/>
    </row>
    <row r="189" spans="1:16" ht="12" thickBot="1">
      <c r="A189" s="279"/>
      <c r="B189" s="189"/>
      <c r="C189" s="109" t="s">
        <v>133</v>
      </c>
      <c r="D189" s="137" t="s">
        <v>72</v>
      </c>
      <c r="E189" s="312">
        <v>1.1000000000000001</v>
      </c>
      <c r="F189" s="252">
        <f t="shared" si="39"/>
        <v>1841.51</v>
      </c>
      <c r="G189" s="254">
        <v>1.5</v>
      </c>
      <c r="H189" s="287">
        <f t="shared" si="37"/>
        <v>2762.2649999999999</v>
      </c>
      <c r="I189" s="437"/>
      <c r="J189" s="287"/>
      <c r="K189" s="135">
        <f t="shared" si="38"/>
        <v>2762.2649999999999</v>
      </c>
      <c r="L189" s="75"/>
      <c r="M189" s="74"/>
      <c r="O189" s="136"/>
      <c r="P189" s="282"/>
    </row>
    <row r="190" spans="1:16" s="230" customFormat="1">
      <c r="A190" s="224">
        <v>15</v>
      </c>
      <c r="B190" s="184"/>
      <c r="C190" s="190" t="s">
        <v>145</v>
      </c>
      <c r="D190" s="119" t="s">
        <v>72</v>
      </c>
      <c r="E190" s="308"/>
      <c r="F190" s="215">
        <f>SUM(F191:F196)</f>
        <v>178.70000000000002</v>
      </c>
      <c r="G190" s="435"/>
      <c r="H190" s="284"/>
      <c r="I190" s="435">
        <v>9</v>
      </c>
      <c r="J190" s="284">
        <f>F190*I190</f>
        <v>1608.3000000000002</v>
      </c>
      <c r="K190" s="134">
        <f>H190+J190</f>
        <v>1608.3000000000002</v>
      </c>
      <c r="L190" s="72">
        <f>SUM(K190:K204)</f>
        <v>4258.4210000000012</v>
      </c>
      <c r="M190" s="72">
        <f>L190/F190</f>
        <v>23.830000000000005</v>
      </c>
      <c r="O190" s="231"/>
      <c r="P190" s="285"/>
    </row>
    <row r="191" spans="1:16">
      <c r="A191" s="61"/>
      <c r="B191" s="187"/>
      <c r="C191" s="191" t="str">
        <f>C176</f>
        <v>სართული -2</v>
      </c>
      <c r="D191" s="196"/>
      <c r="E191" s="350"/>
      <c r="F191" s="164"/>
      <c r="G191" s="436"/>
      <c r="H191" s="286"/>
      <c r="I191" s="254"/>
      <c r="J191" s="286"/>
      <c r="K191" s="135"/>
      <c r="L191" s="74"/>
      <c r="M191" s="74"/>
      <c r="O191" s="232"/>
      <c r="P191" s="140"/>
    </row>
    <row r="192" spans="1:16">
      <c r="A192" s="61"/>
      <c r="B192" s="187"/>
      <c r="C192" s="191" t="str">
        <f t="shared" ref="C192:C196" si="40">C177</f>
        <v>სართული -1</v>
      </c>
      <c r="D192" s="137"/>
      <c r="E192" s="350"/>
      <c r="F192" s="164"/>
      <c r="G192" s="436"/>
      <c r="H192" s="286"/>
      <c r="I192" s="254"/>
      <c r="J192" s="286"/>
      <c r="K192" s="135"/>
      <c r="L192" s="74"/>
      <c r="M192" s="74"/>
      <c r="O192" s="232"/>
      <c r="P192" s="140"/>
    </row>
    <row r="193" spans="1:16">
      <c r="A193" s="61"/>
      <c r="B193" s="187"/>
      <c r="C193" s="191" t="str">
        <f t="shared" si="40"/>
        <v>სართული 1</v>
      </c>
      <c r="D193" s="196"/>
      <c r="E193" s="350"/>
      <c r="F193" s="164">
        <v>76.400000000000006</v>
      </c>
      <c r="G193" s="436"/>
      <c r="H193" s="286"/>
      <c r="I193" s="254"/>
      <c r="J193" s="286"/>
      <c r="K193" s="135"/>
      <c r="L193" s="74"/>
      <c r="M193" s="74"/>
      <c r="O193" s="232"/>
      <c r="P193" s="140"/>
    </row>
    <row r="194" spans="1:16">
      <c r="A194" s="61"/>
      <c r="B194" s="187"/>
      <c r="C194" s="191" t="str">
        <f t="shared" si="40"/>
        <v>სართული 2</v>
      </c>
      <c r="D194" s="137"/>
      <c r="E194" s="350"/>
      <c r="F194" s="164">
        <v>29.9</v>
      </c>
      <c r="G194" s="436"/>
      <c r="H194" s="286"/>
      <c r="I194" s="254"/>
      <c r="J194" s="286"/>
      <c r="K194" s="135"/>
      <c r="L194" s="74"/>
      <c r="M194" s="74"/>
      <c r="O194" s="232"/>
      <c r="P194" s="140"/>
    </row>
    <row r="195" spans="1:16">
      <c r="A195" s="61"/>
      <c r="B195" s="187"/>
      <c r="C195" s="191" t="str">
        <f t="shared" si="40"/>
        <v>სართული 3</v>
      </c>
      <c r="D195" s="196"/>
      <c r="E195" s="350"/>
      <c r="F195" s="164">
        <v>17.2</v>
      </c>
      <c r="G195" s="436"/>
      <c r="H195" s="286"/>
      <c r="I195" s="254"/>
      <c r="J195" s="286"/>
      <c r="K195" s="135"/>
      <c r="L195" s="74"/>
      <c r="M195" s="74"/>
      <c r="O195" s="232"/>
      <c r="P195" s="140"/>
    </row>
    <row r="196" spans="1:16">
      <c r="A196" s="61"/>
      <c r="B196" s="187"/>
      <c r="C196" s="191" t="str">
        <f t="shared" si="40"/>
        <v>სართული 4</v>
      </c>
      <c r="D196" s="137"/>
      <c r="E196" s="350"/>
      <c r="F196" s="164">
        <v>55.2</v>
      </c>
      <c r="G196" s="436"/>
      <c r="H196" s="286"/>
      <c r="I196" s="254"/>
      <c r="J196" s="286"/>
      <c r="K196" s="135"/>
      <c r="L196" s="74"/>
      <c r="M196" s="74"/>
      <c r="O196" s="232"/>
      <c r="P196" s="140"/>
    </row>
    <row r="197" spans="1:16">
      <c r="A197" s="61"/>
      <c r="B197" s="187"/>
      <c r="C197" s="109" t="s">
        <v>96</v>
      </c>
      <c r="D197" s="137" t="s">
        <v>72</v>
      </c>
      <c r="E197" s="351">
        <v>4.2</v>
      </c>
      <c r="F197" s="252">
        <f>$F$190*E197</f>
        <v>750.54000000000008</v>
      </c>
      <c r="G197" s="254">
        <v>1.85</v>
      </c>
      <c r="H197" s="286">
        <f t="shared" ref="H197:H204" si="41">F197*G197</f>
        <v>1388.4990000000003</v>
      </c>
      <c r="I197" s="254"/>
      <c r="J197" s="286"/>
      <c r="K197" s="135">
        <f t="shared" ref="K197:K204" si="42">H197+J197</f>
        <v>1388.4990000000003</v>
      </c>
      <c r="L197" s="74"/>
      <c r="M197" s="74"/>
      <c r="O197" s="136"/>
      <c r="P197" s="181"/>
    </row>
    <row r="198" spans="1:16">
      <c r="A198" s="218"/>
      <c r="B198" s="217"/>
      <c r="C198" s="109" t="s">
        <v>73</v>
      </c>
      <c r="D198" s="137" t="s">
        <v>52</v>
      </c>
      <c r="E198" s="351">
        <v>0.7</v>
      </c>
      <c r="F198" s="252">
        <f t="shared" ref="F198:F204" si="43">$F$190*E198</f>
        <v>125.09</v>
      </c>
      <c r="G198" s="254">
        <v>1.2</v>
      </c>
      <c r="H198" s="287">
        <f t="shared" si="41"/>
        <v>150.108</v>
      </c>
      <c r="I198" s="437"/>
      <c r="J198" s="287"/>
      <c r="K198" s="135">
        <f t="shared" si="42"/>
        <v>150.108</v>
      </c>
      <c r="L198" s="74"/>
      <c r="M198" s="74"/>
      <c r="O198" s="136"/>
      <c r="P198" s="282"/>
    </row>
    <row r="199" spans="1:16">
      <c r="A199" s="61"/>
      <c r="B199" s="187"/>
      <c r="C199" s="109" t="s">
        <v>74</v>
      </c>
      <c r="D199" s="137" t="s">
        <v>75</v>
      </c>
      <c r="E199" s="351">
        <v>2</v>
      </c>
      <c r="F199" s="252">
        <f t="shared" si="43"/>
        <v>357.40000000000003</v>
      </c>
      <c r="G199" s="254">
        <v>1</v>
      </c>
      <c r="H199" s="286">
        <f t="shared" si="41"/>
        <v>357.40000000000003</v>
      </c>
      <c r="I199" s="254"/>
      <c r="J199" s="286"/>
      <c r="K199" s="135">
        <f t="shared" si="42"/>
        <v>357.40000000000003</v>
      </c>
      <c r="L199" s="74"/>
      <c r="M199" s="74"/>
      <c r="O199" s="136"/>
      <c r="P199" s="181"/>
    </row>
    <row r="200" spans="1:16">
      <c r="A200" s="61"/>
      <c r="B200" s="187"/>
      <c r="C200" s="109" t="s">
        <v>76</v>
      </c>
      <c r="D200" s="137" t="s">
        <v>52</v>
      </c>
      <c r="E200" s="351">
        <v>0.7</v>
      </c>
      <c r="F200" s="252">
        <f t="shared" si="43"/>
        <v>125.09</v>
      </c>
      <c r="G200" s="254">
        <v>1</v>
      </c>
      <c r="H200" s="286">
        <f t="shared" si="41"/>
        <v>125.09</v>
      </c>
      <c r="I200" s="254"/>
      <c r="J200" s="286"/>
      <c r="K200" s="135">
        <f t="shared" si="42"/>
        <v>125.09</v>
      </c>
      <c r="L200" s="74"/>
      <c r="M200" s="74"/>
      <c r="O200" s="136"/>
      <c r="P200" s="181"/>
    </row>
    <row r="201" spans="1:16">
      <c r="A201" s="61"/>
      <c r="B201" s="187"/>
      <c r="C201" s="109" t="s">
        <v>77</v>
      </c>
      <c r="D201" s="137" t="s">
        <v>52</v>
      </c>
      <c r="E201" s="351">
        <v>3</v>
      </c>
      <c r="F201" s="252">
        <f t="shared" si="43"/>
        <v>536.1</v>
      </c>
      <c r="G201" s="254">
        <v>0.03</v>
      </c>
      <c r="H201" s="286">
        <f t="shared" si="41"/>
        <v>16.082999999999998</v>
      </c>
      <c r="I201" s="254"/>
      <c r="J201" s="286"/>
      <c r="K201" s="135">
        <f t="shared" si="42"/>
        <v>16.082999999999998</v>
      </c>
      <c r="L201" s="74"/>
      <c r="M201" s="74"/>
      <c r="O201" s="136"/>
      <c r="P201" s="181"/>
    </row>
    <row r="202" spans="1:16">
      <c r="A202" s="218"/>
      <c r="B202" s="217"/>
      <c r="C202" s="109" t="s">
        <v>78</v>
      </c>
      <c r="D202" s="137" t="s">
        <v>52</v>
      </c>
      <c r="E202" s="351">
        <v>28</v>
      </c>
      <c r="F202" s="252">
        <f t="shared" si="43"/>
        <v>5003.6000000000004</v>
      </c>
      <c r="G202" s="254">
        <v>3.5000000000000003E-2</v>
      </c>
      <c r="H202" s="287">
        <f t="shared" si="41"/>
        <v>175.12600000000003</v>
      </c>
      <c r="I202" s="437"/>
      <c r="J202" s="287"/>
      <c r="K202" s="135">
        <f t="shared" si="42"/>
        <v>175.12600000000003</v>
      </c>
      <c r="L202" s="74"/>
      <c r="M202" s="74"/>
      <c r="O202" s="136"/>
      <c r="P202" s="282"/>
    </row>
    <row r="203" spans="1:16">
      <c r="A203" s="61"/>
      <c r="B203" s="187"/>
      <c r="C203" s="109" t="s">
        <v>79</v>
      </c>
      <c r="D203" s="137" t="s">
        <v>52</v>
      </c>
      <c r="E203" s="351">
        <v>1.6</v>
      </c>
      <c r="F203" s="252">
        <f t="shared" si="43"/>
        <v>285.92</v>
      </c>
      <c r="G203" s="254">
        <v>0.5</v>
      </c>
      <c r="H203" s="287">
        <f t="shared" si="41"/>
        <v>142.96</v>
      </c>
      <c r="I203" s="437"/>
      <c r="J203" s="287"/>
      <c r="K203" s="265">
        <f t="shared" si="42"/>
        <v>142.96</v>
      </c>
      <c r="L203" s="74"/>
      <c r="M203" s="74"/>
      <c r="O203" s="136"/>
      <c r="P203" s="282"/>
    </row>
    <row r="204" spans="1:16" ht="12" thickBot="1">
      <c r="A204" s="279"/>
      <c r="B204" s="189"/>
      <c r="C204" s="109" t="s">
        <v>133</v>
      </c>
      <c r="D204" s="137" t="s">
        <v>72</v>
      </c>
      <c r="E204" s="312">
        <v>1.1000000000000001</v>
      </c>
      <c r="F204" s="252">
        <f t="shared" si="43"/>
        <v>196.57000000000002</v>
      </c>
      <c r="G204" s="254">
        <v>1.5</v>
      </c>
      <c r="H204" s="287">
        <f t="shared" si="41"/>
        <v>294.85500000000002</v>
      </c>
      <c r="I204" s="437"/>
      <c r="J204" s="287"/>
      <c r="K204" s="135">
        <f t="shared" si="42"/>
        <v>294.85500000000002</v>
      </c>
      <c r="L204" s="75"/>
      <c r="M204" s="74"/>
      <c r="O204" s="136"/>
      <c r="P204" s="282"/>
    </row>
    <row r="205" spans="1:16" ht="12" thickBot="1">
      <c r="A205" s="158"/>
      <c r="B205" s="158"/>
      <c r="C205" s="158"/>
      <c r="D205" s="156"/>
      <c r="E205" s="43"/>
      <c r="F205" s="45"/>
      <c r="G205" s="438"/>
      <c r="H205" s="45"/>
      <c r="I205" s="417"/>
      <c r="J205" s="46"/>
      <c r="K205" s="67"/>
      <c r="L205" s="67"/>
      <c r="M205" s="67"/>
      <c r="O205" s="419"/>
      <c r="P205" s="417"/>
    </row>
    <row r="206" spans="1:16" ht="24" thickBot="1">
      <c r="A206" s="503" t="s">
        <v>66</v>
      </c>
      <c r="B206" s="504"/>
      <c r="C206" s="504"/>
      <c r="D206" s="504"/>
      <c r="E206" s="504"/>
      <c r="F206" s="504"/>
      <c r="G206" s="504"/>
      <c r="H206" s="504"/>
      <c r="I206" s="504"/>
      <c r="J206" s="504"/>
      <c r="K206" s="504"/>
      <c r="L206" s="504"/>
      <c r="M206" s="505"/>
      <c r="O206" s="431"/>
      <c r="P206" s="192"/>
    </row>
    <row r="207" spans="1:16" s="230" customFormat="1">
      <c r="A207" s="224">
        <v>16</v>
      </c>
      <c r="B207" s="184"/>
      <c r="C207" s="289" t="s">
        <v>86</v>
      </c>
      <c r="D207" s="174" t="s">
        <v>72</v>
      </c>
      <c r="E207" s="174"/>
      <c r="F207" s="172">
        <f>SUM(F208:F213)</f>
        <v>1460.5</v>
      </c>
      <c r="G207" s="422"/>
      <c r="H207" s="172"/>
      <c r="I207" s="422">
        <v>6.5</v>
      </c>
      <c r="J207" s="172">
        <f>F207*I207</f>
        <v>9493.25</v>
      </c>
      <c r="K207" s="134">
        <f>H207+J207</f>
        <v>9493.25</v>
      </c>
      <c r="L207" s="72">
        <f>SUM(K207:K221)</f>
        <v>24775.191749999998</v>
      </c>
      <c r="M207" s="72">
        <f>L207/F207</f>
        <v>16.9635</v>
      </c>
      <c r="O207" s="231"/>
      <c r="P207" s="194"/>
    </row>
    <row r="208" spans="1:16" s="230" customFormat="1" outlineLevel="1">
      <c r="A208" s="60"/>
      <c r="B208" s="185"/>
      <c r="C208" s="240" t="str">
        <f t="shared" ref="C208:C213" si="44">C160</f>
        <v>სართული -2</v>
      </c>
      <c r="D208" s="175" t="s">
        <v>72</v>
      </c>
      <c r="E208" s="175"/>
      <c r="F208" s="137"/>
      <c r="G208" s="423"/>
      <c r="H208" s="239"/>
      <c r="I208" s="423"/>
      <c r="J208" s="239"/>
      <c r="K208" s="135"/>
      <c r="L208" s="73"/>
      <c r="M208" s="73"/>
      <c r="O208" s="232"/>
      <c r="P208" s="339"/>
    </row>
    <row r="209" spans="1:16" s="230" customFormat="1" outlineLevel="1">
      <c r="A209" s="60"/>
      <c r="B209" s="185"/>
      <c r="C209" s="240" t="str">
        <f t="shared" si="44"/>
        <v>სართული -1</v>
      </c>
      <c r="D209" s="175" t="s">
        <v>72</v>
      </c>
      <c r="E209" s="175"/>
      <c r="F209" s="137"/>
      <c r="G209" s="423"/>
      <c r="H209" s="239"/>
      <c r="I209" s="423"/>
      <c r="J209" s="239"/>
      <c r="K209" s="135"/>
      <c r="L209" s="73"/>
      <c r="M209" s="73"/>
      <c r="O209" s="232"/>
      <c r="P209" s="339"/>
    </row>
    <row r="210" spans="1:16" s="230" customFormat="1" outlineLevel="1">
      <c r="A210" s="60"/>
      <c r="B210" s="185"/>
      <c r="C210" s="240" t="str">
        <f t="shared" si="44"/>
        <v>სართული 1</v>
      </c>
      <c r="D210" s="175" t="s">
        <v>72</v>
      </c>
      <c r="E210" s="175"/>
      <c r="F210" s="137">
        <v>239.8</v>
      </c>
      <c r="G210" s="423"/>
      <c r="H210" s="239"/>
      <c r="I210" s="423"/>
      <c r="J210" s="239"/>
      <c r="K210" s="135"/>
      <c r="L210" s="73"/>
      <c r="M210" s="73"/>
      <c r="O210" s="232"/>
      <c r="P210" s="339"/>
    </row>
    <row r="211" spans="1:16" s="230" customFormat="1" outlineLevel="1">
      <c r="A211" s="60"/>
      <c r="B211" s="185"/>
      <c r="C211" s="240" t="str">
        <f t="shared" si="44"/>
        <v>სართული 2</v>
      </c>
      <c r="D211" s="175" t="s">
        <v>72</v>
      </c>
      <c r="E211" s="175"/>
      <c r="F211" s="137">
        <v>476.2</v>
      </c>
      <c r="G211" s="423"/>
      <c r="H211" s="239"/>
      <c r="I211" s="423"/>
      <c r="J211" s="239"/>
      <c r="K211" s="135"/>
      <c r="L211" s="73"/>
      <c r="M211" s="73"/>
      <c r="O211" s="232"/>
      <c r="P211" s="339"/>
    </row>
    <row r="212" spans="1:16" s="230" customFormat="1" outlineLevel="1">
      <c r="A212" s="60"/>
      <c r="B212" s="185"/>
      <c r="C212" s="240" t="str">
        <f t="shared" si="44"/>
        <v>სართული 3</v>
      </c>
      <c r="D212" s="175" t="s">
        <v>72</v>
      </c>
      <c r="E212" s="175"/>
      <c r="F212" s="137">
        <v>367.1</v>
      </c>
      <c r="G212" s="423"/>
      <c r="H212" s="239"/>
      <c r="I212" s="423"/>
      <c r="J212" s="239"/>
      <c r="K212" s="135"/>
      <c r="L212" s="73"/>
      <c r="M212" s="73"/>
      <c r="O212" s="232"/>
      <c r="P212" s="339"/>
    </row>
    <row r="213" spans="1:16" s="230" customFormat="1" outlineLevel="1">
      <c r="A213" s="60"/>
      <c r="B213" s="185"/>
      <c r="C213" s="240" t="str">
        <f t="shared" si="44"/>
        <v>სართული 4</v>
      </c>
      <c r="D213" s="175" t="s">
        <v>72</v>
      </c>
      <c r="E213" s="175"/>
      <c r="F213" s="137">
        <v>377.4</v>
      </c>
      <c r="G213" s="423"/>
      <c r="H213" s="239"/>
      <c r="I213" s="423"/>
      <c r="J213" s="239"/>
      <c r="K213" s="135"/>
      <c r="L213" s="73"/>
      <c r="M213" s="73"/>
      <c r="O213" s="232"/>
      <c r="P213" s="339"/>
    </row>
    <row r="214" spans="1:16">
      <c r="A214" s="61"/>
      <c r="B214" s="187"/>
      <c r="C214" s="236" t="s">
        <v>80</v>
      </c>
      <c r="D214" s="175" t="s">
        <v>72</v>
      </c>
      <c r="E214" s="164">
        <v>1.1000000000000001</v>
      </c>
      <c r="F214" s="173">
        <f t="shared" ref="F214:F221" si="45">$F$207*E214</f>
        <v>1606.5500000000002</v>
      </c>
      <c r="G214" s="181">
        <v>1.85</v>
      </c>
      <c r="H214" s="173">
        <f t="shared" ref="H214:H221" si="46">F214*G214</f>
        <v>2972.1175000000003</v>
      </c>
      <c r="I214" s="181"/>
      <c r="J214" s="173"/>
      <c r="K214" s="135">
        <f t="shared" ref="K214:K221" si="47">H214+J214</f>
        <v>2972.1175000000003</v>
      </c>
      <c r="L214" s="74"/>
      <c r="M214" s="74"/>
      <c r="O214" s="439"/>
      <c r="P214" s="181"/>
    </row>
    <row r="215" spans="1:16">
      <c r="A215" s="61"/>
      <c r="B215" s="187"/>
      <c r="C215" s="236" t="s">
        <v>81</v>
      </c>
      <c r="D215" s="175" t="s">
        <v>75</v>
      </c>
      <c r="E215" s="164">
        <v>3</v>
      </c>
      <c r="F215" s="173">
        <f t="shared" si="45"/>
        <v>4381.5</v>
      </c>
      <c r="G215" s="181">
        <v>1.2</v>
      </c>
      <c r="H215" s="173">
        <f t="shared" si="46"/>
        <v>5257.8</v>
      </c>
      <c r="I215" s="181"/>
      <c r="J215" s="173"/>
      <c r="K215" s="135">
        <f t="shared" si="47"/>
        <v>5257.8</v>
      </c>
      <c r="L215" s="74"/>
      <c r="M215" s="74"/>
      <c r="O215" s="439"/>
      <c r="P215" s="181"/>
    </row>
    <row r="216" spans="1:16">
      <c r="A216" s="219"/>
      <c r="B216" s="187"/>
      <c r="C216" s="236" t="s">
        <v>73</v>
      </c>
      <c r="D216" s="175" t="s">
        <v>75</v>
      </c>
      <c r="E216" s="164">
        <v>1</v>
      </c>
      <c r="F216" s="173">
        <f t="shared" si="45"/>
        <v>1460.5</v>
      </c>
      <c r="G216" s="181">
        <v>1</v>
      </c>
      <c r="H216" s="173">
        <f t="shared" si="46"/>
        <v>1460.5</v>
      </c>
      <c r="I216" s="440"/>
      <c r="J216" s="173"/>
      <c r="K216" s="135">
        <f t="shared" si="47"/>
        <v>1460.5</v>
      </c>
      <c r="L216" s="101"/>
      <c r="M216" s="101"/>
      <c r="O216" s="439"/>
      <c r="P216" s="181"/>
    </row>
    <row r="217" spans="1:16">
      <c r="A217" s="61"/>
      <c r="B217" s="187"/>
      <c r="C217" s="236" t="s">
        <v>82</v>
      </c>
      <c r="D217" s="175" t="s">
        <v>52</v>
      </c>
      <c r="E217" s="164">
        <v>2.2999999999999998</v>
      </c>
      <c r="F217" s="173">
        <f t="shared" si="45"/>
        <v>3359.1499999999996</v>
      </c>
      <c r="G217" s="181">
        <v>1</v>
      </c>
      <c r="H217" s="173">
        <f t="shared" si="46"/>
        <v>3359.1499999999996</v>
      </c>
      <c r="I217" s="181"/>
      <c r="J217" s="173"/>
      <c r="K217" s="135">
        <f t="shared" si="47"/>
        <v>3359.1499999999996</v>
      </c>
      <c r="L217" s="74"/>
      <c r="M217" s="74"/>
      <c r="O217" s="439"/>
      <c r="P217" s="181"/>
    </row>
    <row r="218" spans="1:16">
      <c r="A218" s="61"/>
      <c r="B218" s="187"/>
      <c r="C218" s="236" t="s">
        <v>83</v>
      </c>
      <c r="D218" s="175" t="s">
        <v>52</v>
      </c>
      <c r="E218" s="164">
        <v>17</v>
      </c>
      <c r="F218" s="173">
        <f t="shared" si="45"/>
        <v>24828.5</v>
      </c>
      <c r="G218" s="441">
        <v>0.03</v>
      </c>
      <c r="H218" s="173">
        <f t="shared" si="46"/>
        <v>744.85500000000002</v>
      </c>
      <c r="I218" s="181"/>
      <c r="J218" s="173"/>
      <c r="K218" s="135">
        <f t="shared" si="47"/>
        <v>744.85500000000002</v>
      </c>
      <c r="L218" s="74"/>
      <c r="M218" s="74"/>
      <c r="O218" s="439"/>
      <c r="P218" s="181"/>
    </row>
    <row r="219" spans="1:16">
      <c r="A219" s="61"/>
      <c r="B219" s="187"/>
      <c r="C219" s="236" t="s">
        <v>84</v>
      </c>
      <c r="D219" s="175" t="s">
        <v>52</v>
      </c>
      <c r="E219" s="164">
        <v>2.2999999999999998</v>
      </c>
      <c r="F219" s="173">
        <f t="shared" si="45"/>
        <v>3359.1499999999996</v>
      </c>
      <c r="G219" s="441">
        <v>3.5000000000000003E-2</v>
      </c>
      <c r="H219" s="173">
        <f t="shared" si="46"/>
        <v>117.57025</v>
      </c>
      <c r="I219" s="181"/>
      <c r="J219" s="173"/>
      <c r="K219" s="135">
        <f t="shared" si="47"/>
        <v>117.57025</v>
      </c>
      <c r="L219" s="74"/>
      <c r="M219" s="74"/>
      <c r="O219" s="439"/>
      <c r="P219" s="181"/>
    </row>
    <row r="220" spans="1:16">
      <c r="A220" s="218"/>
      <c r="B220" s="217"/>
      <c r="C220" s="236" t="s">
        <v>85</v>
      </c>
      <c r="D220" s="175" t="s">
        <v>52</v>
      </c>
      <c r="E220" s="288">
        <v>4.5999999999999996</v>
      </c>
      <c r="F220" s="173">
        <f t="shared" si="45"/>
        <v>6718.2999999999993</v>
      </c>
      <c r="G220" s="441">
        <v>0.03</v>
      </c>
      <c r="H220" s="173">
        <f t="shared" si="46"/>
        <v>201.54899999999998</v>
      </c>
      <c r="I220" s="282"/>
      <c r="J220" s="280"/>
      <c r="K220" s="135">
        <f t="shared" si="47"/>
        <v>201.54899999999998</v>
      </c>
      <c r="L220" s="74"/>
      <c r="M220" s="74"/>
      <c r="O220" s="439"/>
      <c r="P220" s="282"/>
    </row>
    <row r="221" spans="1:16" ht="12" thickBot="1">
      <c r="A221" s="110"/>
      <c r="B221" s="189"/>
      <c r="C221" s="294" t="s">
        <v>79</v>
      </c>
      <c r="D221" s="142" t="s">
        <v>52</v>
      </c>
      <c r="E221" s="142">
        <v>1.6</v>
      </c>
      <c r="F221" s="280">
        <f t="shared" si="45"/>
        <v>2336.8000000000002</v>
      </c>
      <c r="G221" s="442">
        <v>0.5</v>
      </c>
      <c r="H221" s="443">
        <f t="shared" si="46"/>
        <v>1168.4000000000001</v>
      </c>
      <c r="I221" s="444"/>
      <c r="J221" s="443"/>
      <c r="K221" s="445">
        <f t="shared" si="47"/>
        <v>1168.4000000000001</v>
      </c>
      <c r="L221" s="75"/>
      <c r="M221" s="75"/>
      <c r="O221" s="439"/>
      <c r="P221" s="444"/>
    </row>
    <row r="222" spans="1:16" ht="12" thickBot="1">
      <c r="A222" s="158"/>
      <c r="B222" s="158"/>
      <c r="C222" s="159"/>
      <c r="D222" s="241"/>
      <c r="E222" s="43"/>
      <c r="F222" s="45"/>
      <c r="G222" s="438"/>
      <c r="H222" s="45"/>
      <c r="I222" s="417"/>
      <c r="J222" s="46"/>
      <c r="K222" s="67"/>
      <c r="L222" s="67"/>
      <c r="M222" s="67"/>
      <c r="O222" s="419"/>
      <c r="P222" s="417"/>
    </row>
    <row r="223" spans="1:16" s="8" customFormat="1" ht="12" thickBot="1">
      <c r="A223" s="4"/>
      <c r="B223" s="4"/>
      <c r="C223" s="4"/>
      <c r="D223" s="4"/>
      <c r="E223" s="4"/>
      <c r="F223" s="106"/>
      <c r="G223" s="446"/>
      <c r="H223" s="57">
        <f>SUM(H12:H222)</f>
        <v>157022.26976999998</v>
      </c>
      <c r="I223" s="447"/>
      <c r="J223" s="57">
        <f>SUM(J12:J221)</f>
        <v>114404.56800000001</v>
      </c>
      <c r="K223" s="68"/>
      <c r="L223" s="69"/>
      <c r="M223" s="69"/>
      <c r="O223" s="448"/>
      <c r="P223" s="449"/>
    </row>
    <row r="224" spans="1:16" s="8" customFormat="1" ht="12" thickBot="1">
      <c r="A224" s="4"/>
      <c r="B224" s="4"/>
      <c r="C224" s="4"/>
      <c r="D224" s="4"/>
      <c r="E224" s="4"/>
      <c r="F224" s="223"/>
      <c r="G224" s="450"/>
      <c r="H224" s="55" t="s">
        <v>46</v>
      </c>
      <c r="I224" s="451">
        <v>0.02</v>
      </c>
      <c r="J224" s="15"/>
      <c r="K224" s="255">
        <f>I224*H223</f>
        <v>3140.4453953999996</v>
      </c>
      <c r="L224" s="69"/>
      <c r="M224" s="69"/>
      <c r="O224" s="448"/>
      <c r="P224" s="449"/>
    </row>
    <row r="225" spans="1:16" s="8" customFormat="1" ht="12" thickBot="1">
      <c r="A225" s="4"/>
      <c r="B225" s="4"/>
      <c r="C225" s="4"/>
      <c r="D225" s="4"/>
      <c r="E225" s="4"/>
      <c r="F225" s="223"/>
      <c r="G225" s="452"/>
      <c r="H225" s="26"/>
      <c r="I225" s="453"/>
      <c r="J225" s="26"/>
      <c r="K225" s="256"/>
      <c r="L225" s="69"/>
      <c r="M225" s="69"/>
      <c r="O225" s="448"/>
      <c r="P225" s="449"/>
    </row>
    <row r="226" spans="1:16" s="8" customFormat="1" ht="12" thickBot="1">
      <c r="A226" s="4"/>
      <c r="B226" s="4"/>
      <c r="C226" s="1"/>
      <c r="D226" s="402"/>
      <c r="E226" s="1"/>
      <c r="F226" s="230"/>
      <c r="G226" s="450"/>
      <c r="H226" s="15" t="s">
        <v>35</v>
      </c>
      <c r="I226" s="451"/>
      <c r="J226" s="15"/>
      <c r="K226" s="255">
        <f>SUM(K12:K224)</f>
        <v>274567.28316540003</v>
      </c>
      <c r="L226" s="454"/>
      <c r="M226" s="454"/>
      <c r="O226" s="448"/>
      <c r="P226" s="449"/>
    </row>
    <row r="227" spans="1:16" s="8" customFormat="1" ht="16.5" thickBot="1">
      <c r="A227" s="4"/>
      <c r="B227" s="4"/>
      <c r="C227" s="99"/>
      <c r="D227" s="99"/>
      <c r="E227" s="1"/>
      <c r="F227" s="230"/>
      <c r="G227" s="455"/>
      <c r="H227" s="29"/>
      <c r="I227" s="456"/>
      <c r="J227" s="29"/>
      <c r="K227" s="257"/>
      <c r="L227" s="454"/>
      <c r="M227" s="454"/>
      <c r="O227" s="448"/>
      <c r="P227" s="449"/>
    </row>
    <row r="228" spans="1:16" s="8" customFormat="1" ht="15.75">
      <c r="B228" s="58"/>
      <c r="C228" s="99"/>
      <c r="D228" s="99"/>
      <c r="F228" s="9"/>
      <c r="G228" s="457"/>
      <c r="H228" s="39" t="s">
        <v>47</v>
      </c>
      <c r="I228" s="458">
        <v>0.08</v>
      </c>
      <c r="J228" s="20"/>
      <c r="K228" s="258">
        <f>K226*I228</f>
        <v>21965.382653232002</v>
      </c>
      <c r="L228" s="454"/>
      <c r="M228" s="454"/>
      <c r="O228" s="448"/>
      <c r="P228" s="449"/>
    </row>
    <row r="229" spans="1:16" s="8" customFormat="1" ht="16.5" thickBot="1">
      <c r="B229" s="58"/>
      <c r="C229" s="99"/>
      <c r="D229" s="99"/>
      <c r="F229" s="9"/>
      <c r="G229" s="459"/>
      <c r="H229" s="37" t="s">
        <v>35</v>
      </c>
      <c r="I229" s="460"/>
      <c r="J229" s="38"/>
      <c r="K229" s="259">
        <f>K226+K228</f>
        <v>296532.66581863206</v>
      </c>
      <c r="L229" s="454"/>
      <c r="M229" s="454"/>
      <c r="O229" s="448"/>
      <c r="P229" s="449"/>
    </row>
    <row r="230" spans="1:16" s="8" customFormat="1" ht="16.5" thickBot="1">
      <c r="B230" s="58"/>
      <c r="C230" s="99"/>
      <c r="D230" s="99"/>
      <c r="F230" s="9"/>
      <c r="G230" s="461"/>
      <c r="H230" s="32"/>
      <c r="I230" s="462"/>
      <c r="J230" s="34"/>
      <c r="K230" s="260"/>
      <c r="L230" s="454"/>
      <c r="M230" s="454"/>
      <c r="O230" s="448"/>
      <c r="P230" s="449"/>
    </row>
    <row r="231" spans="1:16" s="8" customFormat="1">
      <c r="B231" s="58"/>
      <c r="C231" s="6"/>
      <c r="F231" s="9"/>
      <c r="G231" s="463"/>
      <c r="H231" s="39" t="s">
        <v>48</v>
      </c>
      <c r="I231" s="458">
        <v>0.08</v>
      </c>
      <c r="J231" s="20"/>
      <c r="K231" s="258">
        <f>K229*I231</f>
        <v>23722.613265490563</v>
      </c>
      <c r="L231" s="454"/>
      <c r="M231" s="454"/>
      <c r="O231" s="448"/>
      <c r="P231" s="449"/>
    </row>
    <row r="232" spans="1:16" s="8" customFormat="1" ht="12" thickBot="1">
      <c r="B232" s="58"/>
      <c r="C232" s="6"/>
      <c r="F232" s="9"/>
      <c r="G232" s="459"/>
      <c r="H232" s="37" t="s">
        <v>35</v>
      </c>
      <c r="I232" s="460"/>
      <c r="J232" s="38"/>
      <c r="K232" s="259">
        <f>K229+K231</f>
        <v>320255.27908412262</v>
      </c>
      <c r="L232" s="454"/>
      <c r="M232" s="454"/>
      <c r="O232" s="448"/>
      <c r="P232" s="449"/>
    </row>
    <row r="233" spans="1:16" s="8" customFormat="1" ht="12" thickBot="1">
      <c r="B233" s="58"/>
      <c r="C233" s="6"/>
      <c r="F233" s="9"/>
      <c r="G233" s="461"/>
      <c r="H233" s="32"/>
      <c r="I233" s="462"/>
      <c r="J233" s="34"/>
      <c r="K233" s="260"/>
      <c r="L233" s="454"/>
      <c r="M233" s="454"/>
      <c r="O233" s="448"/>
      <c r="P233" s="449"/>
    </row>
    <row r="234" spans="1:16" s="8" customFormat="1">
      <c r="B234" s="58"/>
      <c r="C234" s="6"/>
      <c r="F234" s="9"/>
      <c r="G234" s="463"/>
      <c r="H234" s="39" t="s">
        <v>49</v>
      </c>
      <c r="I234" s="458">
        <v>0</v>
      </c>
      <c r="J234" s="20"/>
      <c r="K234" s="258">
        <f>K232*I234</f>
        <v>0</v>
      </c>
      <c r="L234" s="454"/>
      <c r="M234" s="454"/>
      <c r="O234" s="448"/>
      <c r="P234" s="449"/>
    </row>
    <row r="235" spans="1:16" s="6" customFormat="1" ht="12" thickBot="1">
      <c r="A235" s="8"/>
      <c r="B235" s="58"/>
      <c r="D235" s="8"/>
      <c r="E235" s="8"/>
      <c r="F235" s="9"/>
      <c r="G235" s="459"/>
      <c r="H235" s="37" t="s">
        <v>35</v>
      </c>
      <c r="I235" s="460"/>
      <c r="J235" s="38"/>
      <c r="K235" s="259">
        <f>K232+K234</f>
        <v>320255.27908412262</v>
      </c>
      <c r="L235" s="464"/>
      <c r="M235" s="464"/>
      <c r="O235" s="448"/>
      <c r="P235" s="449"/>
    </row>
    <row r="236" spans="1:16" s="6" customFormat="1" ht="12" thickBot="1">
      <c r="A236" s="8"/>
      <c r="B236" s="58"/>
      <c r="D236" s="8"/>
      <c r="E236" s="8"/>
      <c r="F236" s="9"/>
      <c r="G236" s="461"/>
      <c r="H236" s="32"/>
      <c r="I236" s="462"/>
      <c r="J236" s="34"/>
      <c r="K236" s="260"/>
      <c r="L236" s="464"/>
      <c r="M236" s="464"/>
      <c r="O236" s="448"/>
      <c r="P236" s="449"/>
    </row>
    <row r="237" spans="1:16">
      <c r="A237" s="8"/>
      <c r="B237" s="58"/>
      <c r="C237" s="6"/>
      <c r="D237" s="8"/>
      <c r="E237" s="8"/>
      <c r="F237" s="9"/>
      <c r="G237" s="463"/>
      <c r="H237" s="18" t="s">
        <v>50</v>
      </c>
      <c r="I237" s="458">
        <v>0.18</v>
      </c>
      <c r="J237" s="20"/>
      <c r="K237" s="261">
        <f>K235*I237</f>
        <v>57645.950235142067</v>
      </c>
      <c r="L237" s="465"/>
      <c r="M237" s="465"/>
      <c r="O237" s="448"/>
      <c r="P237" s="449"/>
    </row>
    <row r="238" spans="1:16" ht="12" thickBot="1">
      <c r="A238" s="8"/>
      <c r="B238" s="58"/>
      <c r="C238" s="6"/>
      <c r="D238" s="8"/>
      <c r="E238" s="8"/>
      <c r="F238" s="9"/>
      <c r="G238" s="459"/>
      <c r="H238" s="12" t="s">
        <v>35</v>
      </c>
      <c r="I238" s="466" t="s">
        <v>12</v>
      </c>
      <c r="J238" s="13"/>
      <c r="K238" s="262">
        <f>K235+K237</f>
        <v>377901.2293192647</v>
      </c>
      <c r="L238" s="465"/>
      <c r="M238" s="465"/>
      <c r="O238" s="448"/>
      <c r="P238" s="449"/>
    </row>
    <row r="239" spans="1:16">
      <c r="A239" s="8"/>
      <c r="B239" s="58"/>
      <c r="C239" s="6"/>
      <c r="D239" s="8"/>
      <c r="E239" s="8"/>
      <c r="F239" s="9"/>
      <c r="G239" s="467"/>
      <c r="H239" s="9"/>
      <c r="I239" s="467"/>
      <c r="J239" s="9"/>
      <c r="K239" s="69"/>
      <c r="L239" s="76"/>
      <c r="M239" s="76"/>
      <c r="O239" s="448"/>
      <c r="P239" s="449"/>
    </row>
    <row r="240" spans="1:16">
      <c r="A240" s="6"/>
      <c r="B240" s="59"/>
      <c r="C240" s="6"/>
      <c r="D240" s="10"/>
      <c r="E240" s="6"/>
      <c r="F240" s="7"/>
      <c r="G240" s="449"/>
      <c r="H240" s="7"/>
      <c r="I240" s="449"/>
      <c r="J240" s="7"/>
      <c r="K240" s="65"/>
      <c r="L240" s="52"/>
      <c r="M240" s="52"/>
      <c r="O240" s="448"/>
      <c r="P240" s="449"/>
    </row>
  </sheetData>
  <mergeCells count="18">
    <mergeCell ref="A206:M206"/>
    <mergeCell ref="K7:K8"/>
    <mergeCell ref="L7:L8"/>
    <mergeCell ref="M7:M8"/>
    <mergeCell ref="A2:C2"/>
    <mergeCell ref="A71:M71"/>
    <mergeCell ref="I2:K2"/>
    <mergeCell ref="A3:B3"/>
    <mergeCell ref="A7:A8"/>
    <mergeCell ref="B7:B8"/>
    <mergeCell ref="D7:D8"/>
    <mergeCell ref="E7:F7"/>
    <mergeCell ref="A11:M11"/>
    <mergeCell ref="G7:H7"/>
    <mergeCell ref="I7:J7"/>
    <mergeCell ref="O7:O8"/>
    <mergeCell ref="P7:P8"/>
    <mergeCell ref="C1:E1"/>
  </mergeCells>
  <phoneticPr fontId="18" type="noConversion"/>
  <pageMargins left="0.35000000000000003" right="0.75000000000000011" top="1" bottom="1.18" header="0.5" footer="0.5"/>
  <pageSetup paperSize="9" scale="14" orientation="portrait" horizontalDpi="4294967292" verticalDpi="4294967292" r:id="rId1"/>
  <headerFooter>
    <oddHeader>&amp;L&amp;16M/2&amp;12 Nutsubidze Project &amp;C&amp;"-,Bold"&amp;18&amp;UBoQ - Shell &amp; Core Works</oddHeader>
    <oddFooter>&amp;L&amp;"-,Bold"&amp;8&amp;K00-048For any queries with regards to BoQ please contact at:    cmc@cmconsulting.ge&amp;"-,Regular"&amp;12&amp;K01+000 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Y214"/>
  <sheetViews>
    <sheetView showGridLines="0" topLeftCell="A61" zoomScale="90" zoomScaleNormal="90" zoomScalePageLayoutView="110" workbookViewId="0">
      <selection activeCell="I87" sqref="I87"/>
    </sheetView>
  </sheetViews>
  <sheetFormatPr defaultColWidth="8.875" defaultRowHeight="11.25" outlineLevelRow="1"/>
  <cols>
    <col min="1" max="1" width="3.5" style="4" bestFit="1" customWidth="1"/>
    <col min="2" max="2" width="5.625" style="4" customWidth="1"/>
    <col min="3" max="3" width="39.75" style="4" customWidth="1"/>
    <col min="4" max="4" width="5.625" style="4" bestFit="1" customWidth="1"/>
    <col min="5" max="5" width="9.375" style="4" customWidth="1"/>
    <col min="6" max="6" width="9.375" style="223" customWidth="1"/>
    <col min="7" max="7" width="9.625" style="66" customWidth="1"/>
    <col min="8" max="8" width="12.125" style="71" customWidth="1"/>
    <col min="9" max="9" width="13.5" style="66" customWidth="1"/>
    <col min="10" max="10" width="18.125" style="71" bestFit="1" customWidth="1"/>
    <col min="11" max="11" width="12.375" style="66" bestFit="1" customWidth="1"/>
    <col min="12" max="12" width="12.375" style="71" customWidth="1"/>
    <col min="13" max="13" width="11" style="71" customWidth="1"/>
    <col min="14" max="14" width="7.125" style="4" customWidth="1"/>
    <col min="15" max="15" width="9.375" style="243" customWidth="1"/>
    <col min="16" max="16" width="10.875" style="243" customWidth="1"/>
    <col min="17" max="20" width="8.875" style="4"/>
    <col min="21" max="21" width="48.125" style="4" customWidth="1"/>
    <col min="22" max="16384" width="8.875" style="4"/>
  </cols>
  <sheetData>
    <row r="1" spans="1:16" ht="18.75" thickBot="1">
      <c r="A1" s="1"/>
      <c r="B1" s="2"/>
      <c r="C1" s="488" t="str">
        <f>TOTAL!A2</f>
        <v>ევექსი ლაბორატორია</v>
      </c>
      <c r="D1" s="488"/>
      <c r="E1" s="488"/>
      <c r="F1" s="230"/>
      <c r="G1" s="64"/>
      <c r="H1" s="70"/>
      <c r="I1" s="64"/>
      <c r="J1" s="70"/>
      <c r="K1" s="64"/>
      <c r="L1" s="70"/>
      <c r="M1" s="70"/>
      <c r="O1" s="242"/>
      <c r="P1" s="242"/>
    </row>
    <row r="2" spans="1:16" ht="16.5" thickBot="1">
      <c r="A2" s="523" t="s">
        <v>174</v>
      </c>
      <c r="B2" s="523"/>
      <c r="C2" s="524"/>
      <c r="D2" s="402"/>
      <c r="E2" s="1"/>
      <c r="F2" s="230"/>
      <c r="G2" s="64"/>
      <c r="H2" s="70"/>
      <c r="I2" s="497" t="s">
        <v>10</v>
      </c>
      <c r="J2" s="512"/>
      <c r="K2" s="498"/>
      <c r="L2" s="66"/>
      <c r="M2" s="66"/>
      <c r="O2" s="242"/>
    </row>
    <row r="3" spans="1:16" ht="16.5" thickBot="1">
      <c r="A3" s="513"/>
      <c r="B3" s="513"/>
      <c r="C3" s="40"/>
      <c r="E3" s="40"/>
      <c r="F3" s="40"/>
      <c r="G3" s="77"/>
      <c r="H3" s="77"/>
      <c r="I3" s="178" t="s">
        <v>12</v>
      </c>
      <c r="J3" s="178" t="s">
        <v>11</v>
      </c>
      <c r="K3" s="306" t="s">
        <v>13</v>
      </c>
      <c r="L3" s="66"/>
      <c r="M3" s="66"/>
      <c r="O3" s="244"/>
    </row>
    <row r="4" spans="1:16" ht="15.75" thickBot="1">
      <c r="A4" s="1"/>
      <c r="B4" s="2"/>
      <c r="C4" s="404"/>
      <c r="D4" s="42"/>
      <c r="E4" s="41"/>
      <c r="F4" s="41"/>
      <c r="G4" s="78"/>
      <c r="H4" s="78"/>
      <c r="I4" s="245">
        <f>K164</f>
        <v>326830.39703636424</v>
      </c>
      <c r="J4" s="468">
        <f>I4*K4</f>
        <v>804002.776709456</v>
      </c>
      <c r="K4" s="414">
        <f>TOTAL!C17</f>
        <v>2.46</v>
      </c>
      <c r="L4" s="66"/>
      <c r="M4" s="66"/>
      <c r="O4" s="247"/>
    </row>
    <row r="5" spans="1:16">
      <c r="A5" s="1"/>
      <c r="B5" s="2"/>
      <c r="C5" s="1"/>
      <c r="D5" s="42"/>
      <c r="E5" s="41"/>
      <c r="F5" s="41"/>
      <c r="G5" s="78"/>
      <c r="H5" s="78"/>
      <c r="I5" s="469"/>
      <c r="J5" s="179"/>
      <c r="K5" s="299"/>
      <c r="L5" s="66"/>
      <c r="M5" s="66"/>
      <c r="O5" s="247"/>
      <c r="P5" s="248"/>
    </row>
    <row r="6" spans="1:16" ht="12" thickBot="1">
      <c r="A6" s="1"/>
      <c r="B6" s="2"/>
      <c r="C6" s="1"/>
      <c r="D6" s="402"/>
      <c r="E6" s="402"/>
      <c r="F6" s="3"/>
      <c r="G6" s="79"/>
      <c r="H6" s="89"/>
      <c r="I6" s="79"/>
      <c r="J6" s="70"/>
      <c r="K6" s="65"/>
      <c r="L6" s="52"/>
      <c r="M6" s="52"/>
      <c r="O6" s="249"/>
      <c r="P6" s="249"/>
    </row>
    <row r="7" spans="1:16" ht="18.75" customHeight="1" thickBot="1">
      <c r="A7" s="514" t="s">
        <v>0</v>
      </c>
      <c r="B7" s="516" t="s">
        <v>40</v>
      </c>
      <c r="C7" s="169" t="s">
        <v>31</v>
      </c>
      <c r="D7" s="518" t="s">
        <v>32</v>
      </c>
      <c r="E7" s="497" t="s">
        <v>28</v>
      </c>
      <c r="F7" s="498"/>
      <c r="G7" s="497" t="s">
        <v>33</v>
      </c>
      <c r="H7" s="498"/>
      <c r="I7" s="497" t="s">
        <v>34</v>
      </c>
      <c r="J7" s="498"/>
      <c r="K7" s="506" t="s">
        <v>35</v>
      </c>
      <c r="L7" s="506" t="s">
        <v>36</v>
      </c>
      <c r="M7" s="506" t="s">
        <v>37</v>
      </c>
      <c r="O7" s="499" t="s">
        <v>94</v>
      </c>
      <c r="P7" s="501" t="s">
        <v>95</v>
      </c>
    </row>
    <row r="8" spans="1:16" ht="12" thickBot="1">
      <c r="A8" s="515"/>
      <c r="B8" s="517"/>
      <c r="C8" s="152"/>
      <c r="D8" s="519"/>
      <c r="E8" s="151" t="s">
        <v>38</v>
      </c>
      <c r="F8" s="152" t="s">
        <v>35</v>
      </c>
      <c r="G8" s="269" t="s">
        <v>39</v>
      </c>
      <c r="H8" s="152" t="s">
        <v>35</v>
      </c>
      <c r="I8" s="195" t="s">
        <v>39</v>
      </c>
      <c r="J8" s="152" t="s">
        <v>35</v>
      </c>
      <c r="K8" s="507"/>
      <c r="L8" s="507"/>
      <c r="M8" s="507"/>
      <c r="O8" s="500"/>
      <c r="P8" s="502"/>
    </row>
    <row r="9" spans="1:16" ht="12" thickBot="1">
      <c r="A9" s="170" t="s">
        <v>1</v>
      </c>
      <c r="B9" s="177">
        <v>2</v>
      </c>
      <c r="C9" s="150" t="s">
        <v>2</v>
      </c>
      <c r="D9" s="150" t="s">
        <v>3</v>
      </c>
      <c r="E9" s="157" t="s">
        <v>14</v>
      </c>
      <c r="F9" s="150" t="s">
        <v>4</v>
      </c>
      <c r="G9" s="157">
        <v>7</v>
      </c>
      <c r="H9" s="150" t="s">
        <v>6</v>
      </c>
      <c r="I9" s="149">
        <v>9</v>
      </c>
      <c r="J9" s="149" t="s">
        <v>9</v>
      </c>
      <c r="K9" s="149" t="s">
        <v>9</v>
      </c>
      <c r="L9" s="149" t="s">
        <v>19</v>
      </c>
      <c r="M9" s="149" t="s">
        <v>17</v>
      </c>
      <c r="O9" s="167" t="s">
        <v>16</v>
      </c>
      <c r="P9" s="145" t="s">
        <v>18</v>
      </c>
    </row>
    <row r="10" spans="1:16" ht="12" thickBot="1">
      <c r="A10" s="158"/>
      <c r="B10" s="46"/>
      <c r="C10" s="158"/>
      <c r="D10" s="156"/>
      <c r="E10" s="158"/>
      <c r="F10" s="46"/>
      <c r="G10" s="176"/>
      <c r="H10" s="67"/>
      <c r="I10" s="176"/>
      <c r="J10" s="67"/>
      <c r="K10" s="67"/>
      <c r="L10" s="67"/>
      <c r="M10" s="67"/>
      <c r="N10" s="101"/>
      <c r="O10" s="470"/>
      <c r="P10" s="251"/>
    </row>
    <row r="11" spans="1:16" ht="29.1" customHeight="1" thickBot="1">
      <c r="A11" s="520" t="s">
        <v>22</v>
      </c>
      <c r="B11" s="521"/>
      <c r="C11" s="521"/>
      <c r="D11" s="521"/>
      <c r="E11" s="521"/>
      <c r="F11" s="521"/>
      <c r="G11" s="521"/>
      <c r="H11" s="521"/>
      <c r="I11" s="521"/>
      <c r="J11" s="521"/>
      <c r="K11" s="521"/>
      <c r="L11" s="521"/>
      <c r="M11" s="521"/>
      <c r="N11" s="107"/>
      <c r="O11" s="471"/>
      <c r="P11" s="471"/>
    </row>
    <row r="12" spans="1:16" s="230" customFormat="1">
      <c r="A12" s="224">
        <v>1</v>
      </c>
      <c r="B12" s="184"/>
      <c r="C12" s="190" t="s">
        <v>188</v>
      </c>
      <c r="D12" s="119" t="s">
        <v>15</v>
      </c>
      <c r="E12" s="174"/>
      <c r="F12" s="172">
        <f>SUM(F13:F18)</f>
        <v>1541.6</v>
      </c>
      <c r="G12" s="472"/>
      <c r="H12" s="180"/>
      <c r="I12" s="422">
        <v>1</v>
      </c>
      <c r="J12" s="180">
        <f>F12*I12</f>
        <v>1541.6</v>
      </c>
      <c r="K12" s="134">
        <f>H12+J12</f>
        <v>1541.6</v>
      </c>
      <c r="L12" s="72">
        <f>SUM(K12:K19)</f>
        <v>15416</v>
      </c>
      <c r="M12" s="72">
        <f>L12/F12</f>
        <v>10</v>
      </c>
      <c r="O12" s="231"/>
      <c r="P12" s="194"/>
    </row>
    <row r="13" spans="1:16" s="230" customFormat="1" outlineLevel="1">
      <c r="A13" s="60"/>
      <c r="B13" s="185"/>
      <c r="C13" s="191" t="str">
        <f>'1- თეთრი კარკასი-მოლი'!C13</f>
        <v>სართული -2</v>
      </c>
      <c r="D13" s="137" t="s">
        <v>15</v>
      </c>
      <c r="E13" s="175"/>
      <c r="F13" s="137">
        <f>'1- თეთრი კარკასი-მოლი'!F13</f>
        <v>748.9</v>
      </c>
      <c r="G13" s="423"/>
      <c r="H13" s="239"/>
      <c r="I13" s="423"/>
      <c r="J13" s="239"/>
      <c r="K13" s="135"/>
      <c r="L13" s="73"/>
      <c r="M13" s="73"/>
      <c r="O13" s="232"/>
      <c r="P13" s="339"/>
    </row>
    <row r="14" spans="1:16" s="230" customFormat="1" outlineLevel="1">
      <c r="A14" s="60"/>
      <c r="B14" s="185"/>
      <c r="C14" s="191" t="str">
        <f>'1- თეთრი კარკასი-მოლი'!C14</f>
        <v>სართული -1</v>
      </c>
      <c r="D14" s="137" t="s">
        <v>15</v>
      </c>
      <c r="E14" s="175"/>
      <c r="F14" s="137">
        <f>'1- თეთრი კარკასი-მოლი'!F14</f>
        <v>792.7</v>
      </c>
      <c r="G14" s="423"/>
      <c r="H14" s="239"/>
      <c r="I14" s="423"/>
      <c r="J14" s="239"/>
      <c r="K14" s="135"/>
      <c r="L14" s="73"/>
      <c r="M14" s="73"/>
      <c r="O14" s="232"/>
      <c r="P14" s="339"/>
    </row>
    <row r="15" spans="1:16" s="230" customFormat="1" outlineLevel="1">
      <c r="A15" s="60"/>
      <c r="B15" s="185"/>
      <c r="C15" s="191" t="str">
        <f>'1- თეთრი კარკასი-მოლი'!C15</f>
        <v>სართული 1</v>
      </c>
      <c r="D15" s="137" t="s">
        <v>15</v>
      </c>
      <c r="E15" s="175"/>
      <c r="F15" s="137">
        <f>'1- თეთრი კარკასი-მოლი'!F15</f>
        <v>0</v>
      </c>
      <c r="G15" s="423"/>
      <c r="H15" s="239"/>
      <c r="I15" s="423"/>
      <c r="J15" s="239"/>
      <c r="K15" s="135"/>
      <c r="L15" s="73"/>
      <c r="M15" s="73"/>
      <c r="O15" s="232"/>
      <c r="P15" s="339"/>
    </row>
    <row r="16" spans="1:16" s="230" customFormat="1" outlineLevel="1">
      <c r="A16" s="60"/>
      <c r="B16" s="185"/>
      <c r="C16" s="191" t="str">
        <f>'1- თეთრი კარკასი-მოლი'!C16</f>
        <v>სართული 2</v>
      </c>
      <c r="D16" s="137" t="s">
        <v>15</v>
      </c>
      <c r="E16" s="175"/>
      <c r="F16" s="137">
        <f>'1- თეთრი კარკასი-მოლი'!F16</f>
        <v>0</v>
      </c>
      <c r="G16" s="423"/>
      <c r="H16" s="239"/>
      <c r="I16" s="423"/>
      <c r="J16" s="239"/>
      <c r="K16" s="135"/>
      <c r="L16" s="73"/>
      <c r="M16" s="73"/>
      <c r="O16" s="232"/>
      <c r="P16" s="339"/>
    </row>
    <row r="17" spans="1:16" s="230" customFormat="1" outlineLevel="1">
      <c r="A17" s="60"/>
      <c r="B17" s="185"/>
      <c r="C17" s="191" t="str">
        <f>'1- თეთრი კარკასი-მოლი'!C17</f>
        <v>სართული 3</v>
      </c>
      <c r="D17" s="137" t="s">
        <v>15</v>
      </c>
      <c r="E17" s="175"/>
      <c r="F17" s="137">
        <f>'1- თეთრი კარკასი-მოლი'!F17</f>
        <v>0</v>
      </c>
      <c r="G17" s="423"/>
      <c r="H17" s="239"/>
      <c r="I17" s="423"/>
      <c r="J17" s="239"/>
      <c r="K17" s="135"/>
      <c r="L17" s="73"/>
      <c r="M17" s="73"/>
      <c r="O17" s="232"/>
      <c r="P17" s="339"/>
    </row>
    <row r="18" spans="1:16" s="230" customFormat="1" outlineLevel="1">
      <c r="A18" s="60"/>
      <c r="B18" s="185"/>
      <c r="C18" s="191" t="str">
        <f>'1- თეთრი კარკასი-მოლი'!C18</f>
        <v>სართული 4</v>
      </c>
      <c r="D18" s="137" t="s">
        <v>15</v>
      </c>
      <c r="E18" s="175"/>
      <c r="F18" s="137">
        <f>'1- თეთრი კარკასი-მოლი'!F18</f>
        <v>0</v>
      </c>
      <c r="G18" s="423"/>
      <c r="H18" s="239"/>
      <c r="I18" s="423"/>
      <c r="J18" s="239"/>
      <c r="K18" s="135"/>
      <c r="L18" s="73"/>
      <c r="M18" s="73"/>
      <c r="O18" s="232"/>
      <c r="P18" s="339"/>
    </row>
    <row r="19" spans="1:16" ht="12" thickBot="1">
      <c r="A19" s="60"/>
      <c r="B19" s="186"/>
      <c r="C19" s="473" t="s">
        <v>189</v>
      </c>
      <c r="D19" s="222" t="s">
        <v>88</v>
      </c>
      <c r="E19" s="142">
        <v>9</v>
      </c>
      <c r="F19" s="443">
        <f>$F$12*E19</f>
        <v>13874.4</v>
      </c>
      <c r="G19" s="444">
        <v>1</v>
      </c>
      <c r="H19" s="298">
        <f>F19*G19</f>
        <v>13874.4</v>
      </c>
      <c r="I19" s="474"/>
      <c r="J19" s="298"/>
      <c r="K19" s="445">
        <f>H19+J19</f>
        <v>13874.4</v>
      </c>
      <c r="L19" s="75"/>
      <c r="M19" s="75"/>
      <c r="O19" s="232"/>
      <c r="P19" s="339"/>
    </row>
    <row r="20" spans="1:16" s="230" customFormat="1">
      <c r="A20" s="224">
        <v>2</v>
      </c>
      <c r="B20" s="184"/>
      <c r="C20" s="396" t="s">
        <v>146</v>
      </c>
      <c r="D20" s="475" t="s">
        <v>15</v>
      </c>
      <c r="E20" s="476"/>
      <c r="F20" s="477">
        <f>SUM(F21:F26)</f>
        <v>201</v>
      </c>
      <c r="G20" s="478"/>
      <c r="H20" s="479"/>
      <c r="I20" s="480">
        <v>6.5</v>
      </c>
      <c r="J20" s="479">
        <f>F20*I20</f>
        <v>1306.5</v>
      </c>
      <c r="K20" s="481">
        <f>H20+J20</f>
        <v>1306.5</v>
      </c>
      <c r="L20" s="193">
        <f>SUM(K20:K29)</f>
        <v>3730.5600000000004</v>
      </c>
      <c r="M20" s="193">
        <f>L20/F20</f>
        <v>18.560000000000002</v>
      </c>
      <c r="O20" s="231"/>
      <c r="P20" s="194"/>
    </row>
    <row r="21" spans="1:16" s="230" customFormat="1" outlineLevel="1">
      <c r="A21" s="60"/>
      <c r="B21" s="185"/>
      <c r="C21" s="183" t="str">
        <f>'1- თეთრი კარკასი-მოლი'!C23</f>
        <v>სართული -2</v>
      </c>
      <c r="D21" s="137" t="s">
        <v>15</v>
      </c>
      <c r="E21" s="175"/>
      <c r="F21" s="137">
        <f>'1- თეთრი კარკასი-მოლი'!F23</f>
        <v>0</v>
      </c>
      <c r="G21" s="423"/>
      <c r="H21" s="239"/>
      <c r="I21" s="423"/>
      <c r="J21" s="239"/>
      <c r="K21" s="135"/>
      <c r="L21" s="73"/>
      <c r="M21" s="73"/>
      <c r="O21" s="232"/>
      <c r="P21" s="339"/>
    </row>
    <row r="22" spans="1:16" s="230" customFormat="1" outlineLevel="1">
      <c r="A22" s="60"/>
      <c r="B22" s="185"/>
      <c r="C22" s="183" t="str">
        <f>'1- თეთრი კარკასი-მოლი'!C24</f>
        <v>სართული -1</v>
      </c>
      <c r="D22" s="137" t="s">
        <v>15</v>
      </c>
      <c r="E22" s="175"/>
      <c r="F22" s="137">
        <f>'1- თეთრი კარკასი-მოლი'!F24</f>
        <v>10.7</v>
      </c>
      <c r="G22" s="423"/>
      <c r="H22" s="239"/>
      <c r="I22" s="423"/>
      <c r="J22" s="239"/>
      <c r="K22" s="135"/>
      <c r="L22" s="73"/>
      <c r="M22" s="73"/>
      <c r="O22" s="232"/>
      <c r="P22" s="339"/>
    </row>
    <row r="23" spans="1:16" s="230" customFormat="1" outlineLevel="1">
      <c r="A23" s="60"/>
      <c r="B23" s="185"/>
      <c r="C23" s="183" t="str">
        <f>'1- თეთრი კარკასი-მოლი'!C25</f>
        <v>სართული 1</v>
      </c>
      <c r="D23" s="137" t="s">
        <v>15</v>
      </c>
      <c r="E23" s="175"/>
      <c r="F23" s="137">
        <f>'1- თეთრი კარკასი-მოლი'!F25</f>
        <v>94.9</v>
      </c>
      <c r="G23" s="423"/>
      <c r="H23" s="239"/>
      <c r="I23" s="423"/>
      <c r="J23" s="239"/>
      <c r="K23" s="135"/>
      <c r="L23" s="73"/>
      <c r="M23" s="73"/>
      <c r="O23" s="232"/>
      <c r="P23" s="339"/>
    </row>
    <row r="24" spans="1:16" s="230" customFormat="1" outlineLevel="1">
      <c r="A24" s="60"/>
      <c r="B24" s="185"/>
      <c r="C24" s="183" t="str">
        <f>'1- თეთრი კარკასი-მოლი'!C26</f>
        <v>სართული 2</v>
      </c>
      <c r="D24" s="137" t="s">
        <v>15</v>
      </c>
      <c r="E24" s="175"/>
      <c r="F24" s="137">
        <f>'1- თეთრი კარკასი-მოლი'!F26</f>
        <v>24.1</v>
      </c>
      <c r="G24" s="423"/>
      <c r="H24" s="239"/>
      <c r="I24" s="423"/>
      <c r="J24" s="239"/>
      <c r="K24" s="135"/>
      <c r="L24" s="73"/>
      <c r="M24" s="73"/>
      <c r="O24" s="232"/>
      <c r="P24" s="339"/>
    </row>
    <row r="25" spans="1:16" s="230" customFormat="1" outlineLevel="1">
      <c r="A25" s="60"/>
      <c r="B25" s="185"/>
      <c r="C25" s="183" t="str">
        <f>'1- თეთრი კარკასი-მოლი'!C27</f>
        <v>სართული 3</v>
      </c>
      <c r="D25" s="137" t="s">
        <v>15</v>
      </c>
      <c r="E25" s="175"/>
      <c r="F25" s="137">
        <f>'1- თეთრი კარკასი-მოლი'!F27</f>
        <v>14.6</v>
      </c>
      <c r="G25" s="423"/>
      <c r="H25" s="239"/>
      <c r="I25" s="423"/>
      <c r="J25" s="239"/>
      <c r="K25" s="135"/>
      <c r="L25" s="73"/>
      <c r="M25" s="73"/>
      <c r="O25" s="232"/>
      <c r="P25" s="339"/>
    </row>
    <row r="26" spans="1:16" s="230" customFormat="1" outlineLevel="1">
      <c r="A26" s="60"/>
      <c r="B26" s="185"/>
      <c r="C26" s="183" t="str">
        <f>'1- თეთრი კარკასი-მოლი'!C28</f>
        <v>სართული 4</v>
      </c>
      <c r="D26" s="137" t="s">
        <v>15</v>
      </c>
      <c r="E26" s="175"/>
      <c r="F26" s="137">
        <f>'1- თეთრი კარკასი-მოლი'!F28</f>
        <v>56.7</v>
      </c>
      <c r="G26" s="423"/>
      <c r="H26" s="239"/>
      <c r="I26" s="423"/>
      <c r="J26" s="239"/>
      <c r="K26" s="135"/>
      <c r="L26" s="73"/>
      <c r="M26" s="73"/>
      <c r="O26" s="232"/>
      <c r="P26" s="339"/>
    </row>
    <row r="27" spans="1:16">
      <c r="A27" s="60"/>
      <c r="B27" s="186"/>
      <c r="C27" s="166" t="s">
        <v>109</v>
      </c>
      <c r="D27" s="175" t="s">
        <v>88</v>
      </c>
      <c r="E27" s="164">
        <v>6</v>
      </c>
      <c r="F27" s="173">
        <f>E27*F20</f>
        <v>1206</v>
      </c>
      <c r="G27" s="181">
        <v>0.35</v>
      </c>
      <c r="H27" s="239">
        <f>F27*G27</f>
        <v>422.09999999999997</v>
      </c>
      <c r="I27" s="423"/>
      <c r="J27" s="239"/>
      <c r="K27" s="135">
        <f>H27+J27</f>
        <v>422.09999999999997</v>
      </c>
      <c r="L27" s="74"/>
      <c r="M27" s="74"/>
      <c r="O27" s="232"/>
      <c r="P27" s="339"/>
    </row>
    <row r="28" spans="1:16">
      <c r="A28" s="61"/>
      <c r="B28" s="187"/>
      <c r="C28" s="166" t="s">
        <v>191</v>
      </c>
      <c r="D28" s="137" t="s">
        <v>60</v>
      </c>
      <c r="E28" s="164">
        <v>1.1200000000000001</v>
      </c>
      <c r="F28" s="173">
        <f>E28*F20</f>
        <v>225.12000000000003</v>
      </c>
      <c r="G28" s="181">
        <v>8</v>
      </c>
      <c r="H28" s="239">
        <f>F28*G28</f>
        <v>1800.9600000000003</v>
      </c>
      <c r="I28" s="482"/>
      <c r="J28" s="139"/>
      <c r="K28" s="135">
        <f>H28+J28</f>
        <v>1800.9600000000003</v>
      </c>
      <c r="L28" s="74"/>
      <c r="M28" s="74"/>
      <c r="O28" s="136"/>
      <c r="P28" s="140"/>
    </row>
    <row r="29" spans="1:16" ht="12" thickBot="1">
      <c r="A29" s="234"/>
      <c r="B29" s="188"/>
      <c r="C29" s="166" t="s">
        <v>21</v>
      </c>
      <c r="D29" s="137"/>
      <c r="E29" s="164">
        <v>1</v>
      </c>
      <c r="F29" s="202">
        <f>E29*F20</f>
        <v>201</v>
      </c>
      <c r="G29" s="181">
        <v>1</v>
      </c>
      <c r="H29" s="239">
        <f>F29*G29</f>
        <v>201</v>
      </c>
      <c r="I29" s="423"/>
      <c r="J29" s="239"/>
      <c r="K29" s="135">
        <f>H29+J29</f>
        <v>201</v>
      </c>
      <c r="L29" s="74"/>
      <c r="M29" s="74"/>
      <c r="O29" s="232"/>
      <c r="P29" s="339"/>
    </row>
    <row r="30" spans="1:16" s="230" customFormat="1">
      <c r="A30" s="224">
        <v>3</v>
      </c>
      <c r="B30" s="184"/>
      <c r="C30" s="182" t="s">
        <v>147</v>
      </c>
      <c r="D30" s="119" t="s">
        <v>15</v>
      </c>
      <c r="E30" s="174"/>
      <c r="F30" s="172">
        <f>SUM(F31:F36)</f>
        <v>532.29999999999995</v>
      </c>
      <c r="G30" s="472"/>
      <c r="H30" s="180"/>
      <c r="I30" s="422">
        <v>6.5</v>
      </c>
      <c r="J30" s="180">
        <f>F30*I30</f>
        <v>3459.95</v>
      </c>
      <c r="K30" s="134">
        <f>H30+J30</f>
        <v>3459.95</v>
      </c>
      <c r="L30" s="72">
        <f>SUM(K30:K39)</f>
        <v>9879.4879999999994</v>
      </c>
      <c r="M30" s="72">
        <f>L30/F30</f>
        <v>18.559999999999999</v>
      </c>
      <c r="O30" s="231"/>
      <c r="P30" s="194"/>
    </row>
    <row r="31" spans="1:16" s="230" customFormat="1" outlineLevel="1">
      <c r="A31" s="60"/>
      <c r="B31" s="185"/>
      <c r="C31" s="183" t="str">
        <f>'1- თეთრი კარკასი-მოლი'!C45</f>
        <v>სართული -2</v>
      </c>
      <c r="D31" s="137" t="s">
        <v>15</v>
      </c>
      <c r="E31" s="175"/>
      <c r="F31" s="137">
        <f>'1- თეთრი კარკასი-მოლი'!F45</f>
        <v>82.5</v>
      </c>
      <c r="G31" s="423"/>
      <c r="H31" s="239"/>
      <c r="I31" s="423"/>
      <c r="J31" s="239"/>
      <c r="K31" s="135"/>
      <c r="L31" s="73"/>
      <c r="M31" s="73"/>
      <c r="O31" s="232"/>
      <c r="P31" s="339"/>
    </row>
    <row r="32" spans="1:16" s="230" customFormat="1" outlineLevel="1">
      <c r="A32" s="60"/>
      <c r="B32" s="185"/>
      <c r="C32" s="183" t="str">
        <f>'1- თეთრი კარკასი-მოლი'!C46</f>
        <v>სართული -1</v>
      </c>
      <c r="D32" s="137" t="s">
        <v>15</v>
      </c>
      <c r="E32" s="175"/>
      <c r="F32" s="137">
        <f>'1- თეთრი კარკასი-მოლი'!F46</f>
        <v>82.5</v>
      </c>
      <c r="G32" s="423"/>
      <c r="H32" s="239"/>
      <c r="I32" s="423"/>
      <c r="J32" s="239"/>
      <c r="K32" s="135"/>
      <c r="L32" s="73"/>
      <c r="M32" s="73"/>
      <c r="O32" s="232"/>
      <c r="P32" s="339"/>
    </row>
    <row r="33" spans="1:16" s="230" customFormat="1" outlineLevel="1">
      <c r="A33" s="60"/>
      <c r="B33" s="185"/>
      <c r="C33" s="183" t="str">
        <f>'1- თეთრი კარკასი-მოლი'!C47</f>
        <v>სართული 1</v>
      </c>
      <c r="D33" s="137" t="s">
        <v>15</v>
      </c>
      <c r="E33" s="175"/>
      <c r="F33" s="137">
        <f>'1- თეთრი კარკასი-მოლი'!F47</f>
        <v>239.7</v>
      </c>
      <c r="G33" s="423"/>
      <c r="H33" s="239"/>
      <c r="I33" s="423"/>
      <c r="J33" s="239"/>
      <c r="K33" s="135"/>
      <c r="L33" s="73"/>
      <c r="M33" s="73"/>
      <c r="O33" s="232"/>
      <c r="P33" s="339"/>
    </row>
    <row r="34" spans="1:16" s="230" customFormat="1" outlineLevel="1">
      <c r="A34" s="60"/>
      <c r="B34" s="185"/>
      <c r="C34" s="183" t="str">
        <f>'1- თეთრი კარკასი-მოლი'!C48</f>
        <v>სართული 2</v>
      </c>
      <c r="D34" s="137" t="s">
        <v>15</v>
      </c>
      <c r="E34" s="175"/>
      <c r="F34" s="137">
        <f>'1- თეთრი კარკასი-მოლი'!F48</f>
        <v>42.7</v>
      </c>
      <c r="G34" s="423"/>
      <c r="H34" s="239"/>
      <c r="I34" s="423"/>
      <c r="J34" s="239"/>
      <c r="K34" s="135"/>
      <c r="L34" s="73"/>
      <c r="M34" s="73"/>
      <c r="O34" s="232"/>
      <c r="P34" s="339"/>
    </row>
    <row r="35" spans="1:16" s="230" customFormat="1" outlineLevel="1">
      <c r="A35" s="60"/>
      <c r="B35" s="185"/>
      <c r="C35" s="183" t="str">
        <f>'1- თეთრი კარკასი-მოლი'!C49</f>
        <v>სართული 3</v>
      </c>
      <c r="D35" s="137" t="s">
        <v>15</v>
      </c>
      <c r="E35" s="175"/>
      <c r="F35" s="137">
        <f>'1- თეთრი კარკასი-მოლი'!F49</f>
        <v>42.2</v>
      </c>
      <c r="G35" s="423"/>
      <c r="H35" s="239"/>
      <c r="I35" s="423"/>
      <c r="J35" s="239"/>
      <c r="K35" s="135"/>
      <c r="L35" s="73"/>
      <c r="M35" s="73"/>
      <c r="O35" s="232"/>
      <c r="P35" s="339"/>
    </row>
    <row r="36" spans="1:16" s="230" customFormat="1" outlineLevel="1">
      <c r="A36" s="60"/>
      <c r="B36" s="185"/>
      <c r="C36" s="183" t="str">
        <f>'1- თეთრი კარკასი-მოლი'!C50</f>
        <v>სართული 4</v>
      </c>
      <c r="D36" s="137" t="s">
        <v>15</v>
      </c>
      <c r="E36" s="175"/>
      <c r="F36" s="137">
        <f>'1- თეთრი კარკასი-მოლი'!F50</f>
        <v>42.7</v>
      </c>
      <c r="G36" s="423"/>
      <c r="H36" s="239"/>
      <c r="I36" s="423"/>
      <c r="J36" s="239"/>
      <c r="K36" s="135"/>
      <c r="L36" s="73"/>
      <c r="M36" s="73"/>
      <c r="O36" s="232"/>
      <c r="P36" s="339"/>
    </row>
    <row r="37" spans="1:16">
      <c r="A37" s="61"/>
      <c r="B37" s="187"/>
      <c r="C37" s="166" t="s">
        <v>109</v>
      </c>
      <c r="D37" s="175" t="s">
        <v>88</v>
      </c>
      <c r="E37" s="164">
        <v>6</v>
      </c>
      <c r="F37" s="173">
        <f>$F$30*E37</f>
        <v>3193.7999999999997</v>
      </c>
      <c r="G37" s="181">
        <v>0.35</v>
      </c>
      <c r="H37" s="139">
        <f>F37*G37</f>
        <v>1117.83</v>
      </c>
      <c r="I37" s="482"/>
      <c r="J37" s="139"/>
      <c r="K37" s="135">
        <f t="shared" ref="K37:K50" si="0">H37+J37</f>
        <v>1117.83</v>
      </c>
      <c r="L37" s="74"/>
      <c r="M37" s="74"/>
      <c r="O37" s="136"/>
      <c r="P37" s="140"/>
    </row>
    <row r="38" spans="1:16">
      <c r="A38" s="61"/>
      <c r="B38" s="187"/>
      <c r="C38" s="166" t="s">
        <v>191</v>
      </c>
      <c r="D38" s="137" t="s">
        <v>60</v>
      </c>
      <c r="E38" s="164">
        <v>1.1200000000000001</v>
      </c>
      <c r="F38" s="173">
        <f>$F$30*E38</f>
        <v>596.17600000000004</v>
      </c>
      <c r="G38" s="181">
        <v>8</v>
      </c>
      <c r="H38" s="139">
        <f>F38*G38</f>
        <v>4769.4080000000004</v>
      </c>
      <c r="I38" s="482"/>
      <c r="J38" s="139"/>
      <c r="K38" s="135">
        <f t="shared" si="0"/>
        <v>4769.4080000000004</v>
      </c>
      <c r="L38" s="74"/>
      <c r="M38" s="74"/>
      <c r="O38" s="136"/>
      <c r="P38" s="140"/>
    </row>
    <row r="39" spans="1:16" ht="12" thickBot="1">
      <c r="A39" s="61"/>
      <c r="B39" s="187"/>
      <c r="C39" s="166" t="s">
        <v>21</v>
      </c>
      <c r="D39" s="137"/>
      <c r="E39" s="164">
        <v>1</v>
      </c>
      <c r="F39" s="173">
        <f>$F$30*E39</f>
        <v>532.29999999999995</v>
      </c>
      <c r="G39" s="181">
        <v>1</v>
      </c>
      <c r="H39" s="139">
        <f>F39*G39</f>
        <v>532.29999999999995</v>
      </c>
      <c r="I39" s="482"/>
      <c r="J39" s="139"/>
      <c r="K39" s="135">
        <f t="shared" si="0"/>
        <v>532.29999999999995</v>
      </c>
      <c r="L39" s="75"/>
      <c r="M39" s="75"/>
      <c r="O39" s="136"/>
      <c r="P39" s="140"/>
    </row>
    <row r="40" spans="1:16" s="230" customFormat="1">
      <c r="A40" s="224">
        <v>4</v>
      </c>
      <c r="B40" s="184"/>
      <c r="C40" s="182" t="s">
        <v>150</v>
      </c>
      <c r="D40" s="119" t="s">
        <v>15</v>
      </c>
      <c r="E40" s="174"/>
      <c r="F40" s="172">
        <f>SUM(F41:F46)</f>
        <v>2923.8</v>
      </c>
      <c r="G40" s="472"/>
      <c r="H40" s="180"/>
      <c r="I40" s="422">
        <v>4</v>
      </c>
      <c r="J40" s="180">
        <f>F40*I40</f>
        <v>11695.2</v>
      </c>
      <c r="K40" s="134">
        <f>H40+J40</f>
        <v>11695.2</v>
      </c>
      <c r="L40" s="72">
        <f>SUM(K40:K49)</f>
        <v>64908.36</v>
      </c>
      <c r="M40" s="72">
        <f>L40/F40</f>
        <v>22.2</v>
      </c>
      <c r="O40" s="231"/>
      <c r="P40" s="194"/>
    </row>
    <row r="41" spans="1:16" s="230" customFormat="1" outlineLevel="1">
      <c r="A41" s="60"/>
      <c r="B41" s="185"/>
      <c r="C41" s="183" t="str">
        <f>C31</f>
        <v>სართული -2</v>
      </c>
      <c r="D41" s="137" t="s">
        <v>15</v>
      </c>
      <c r="E41" s="175"/>
      <c r="F41" s="137">
        <f>'1- თეთრი კარკასი-მოლი'!F34</f>
        <v>0</v>
      </c>
      <c r="G41" s="423"/>
      <c r="H41" s="239"/>
      <c r="I41" s="423"/>
      <c r="J41" s="239"/>
      <c r="K41" s="135"/>
      <c r="L41" s="73"/>
      <c r="M41" s="73"/>
      <c r="O41" s="232"/>
      <c r="P41" s="339"/>
    </row>
    <row r="42" spans="1:16" s="230" customFormat="1" outlineLevel="1">
      <c r="A42" s="60"/>
      <c r="B42" s="185"/>
      <c r="C42" s="183" t="str">
        <f t="shared" ref="C42:C46" si="1">C32</f>
        <v>სართული -1</v>
      </c>
      <c r="D42" s="137" t="s">
        <v>15</v>
      </c>
      <c r="E42" s="175"/>
      <c r="F42" s="137">
        <f>'1- თეთრი კარკასი-მოლი'!F35</f>
        <v>0</v>
      </c>
      <c r="G42" s="423"/>
      <c r="H42" s="239"/>
      <c r="I42" s="423"/>
      <c r="J42" s="239"/>
      <c r="K42" s="135"/>
      <c r="L42" s="73"/>
      <c r="M42" s="73"/>
      <c r="O42" s="232"/>
      <c r="P42" s="339"/>
    </row>
    <row r="43" spans="1:16" s="230" customFormat="1" outlineLevel="1">
      <c r="A43" s="60"/>
      <c r="B43" s="185"/>
      <c r="C43" s="183" t="str">
        <f t="shared" si="1"/>
        <v>სართული 1</v>
      </c>
      <c r="D43" s="137" t="s">
        <v>15</v>
      </c>
      <c r="E43" s="175"/>
      <c r="F43" s="137">
        <f>'1- თეთრი კარკასი-მოლი'!F36</f>
        <v>467.6</v>
      </c>
      <c r="G43" s="423"/>
      <c r="H43" s="239"/>
      <c r="I43" s="423"/>
      <c r="J43" s="239"/>
      <c r="K43" s="135"/>
      <c r="L43" s="73"/>
      <c r="M43" s="73"/>
      <c r="O43" s="232"/>
      <c r="P43" s="339"/>
    </row>
    <row r="44" spans="1:16" s="230" customFormat="1" outlineLevel="1">
      <c r="A44" s="60"/>
      <c r="B44" s="185"/>
      <c r="C44" s="183" t="str">
        <f t="shared" si="1"/>
        <v>სართული 2</v>
      </c>
      <c r="D44" s="137" t="s">
        <v>15</v>
      </c>
      <c r="E44" s="175"/>
      <c r="F44" s="137">
        <f>'1- თეთრი კარკასი-მოლი'!F37</f>
        <v>836.2</v>
      </c>
      <c r="G44" s="423"/>
      <c r="H44" s="239"/>
      <c r="I44" s="423"/>
      <c r="J44" s="239"/>
      <c r="K44" s="135"/>
      <c r="L44" s="73"/>
      <c r="M44" s="73"/>
      <c r="O44" s="232"/>
      <c r="P44" s="339"/>
    </row>
    <row r="45" spans="1:16" s="230" customFormat="1" outlineLevel="1">
      <c r="A45" s="60"/>
      <c r="B45" s="185"/>
      <c r="C45" s="183" t="str">
        <f t="shared" si="1"/>
        <v>სართული 3</v>
      </c>
      <c r="D45" s="137" t="s">
        <v>15</v>
      </c>
      <c r="E45" s="175"/>
      <c r="F45" s="137">
        <f>'1- თეთრი კარკასი-მოლი'!F38</f>
        <v>832.8</v>
      </c>
      <c r="G45" s="423"/>
      <c r="H45" s="239"/>
      <c r="I45" s="423"/>
      <c r="J45" s="239"/>
      <c r="K45" s="135"/>
      <c r="L45" s="73"/>
      <c r="M45" s="73"/>
      <c r="O45" s="232"/>
      <c r="P45" s="339"/>
    </row>
    <row r="46" spans="1:16" s="230" customFormat="1" outlineLevel="1">
      <c r="A46" s="60"/>
      <c r="B46" s="185"/>
      <c r="C46" s="183" t="str">
        <f t="shared" si="1"/>
        <v>სართული 4</v>
      </c>
      <c r="D46" s="137" t="s">
        <v>15</v>
      </c>
      <c r="E46" s="175"/>
      <c r="F46" s="137">
        <f>'1- თეთრი კარკასი-მოლი'!F39</f>
        <v>787.2</v>
      </c>
      <c r="G46" s="423"/>
      <c r="H46" s="239"/>
      <c r="I46" s="423"/>
      <c r="J46" s="239"/>
      <c r="K46" s="135"/>
      <c r="L46" s="73"/>
      <c r="M46" s="73"/>
      <c r="O46" s="232"/>
      <c r="P46" s="339"/>
    </row>
    <row r="47" spans="1:16">
      <c r="A47" s="61"/>
      <c r="B47" s="187"/>
      <c r="C47" s="166" t="s">
        <v>109</v>
      </c>
      <c r="D47" s="175" t="s">
        <v>88</v>
      </c>
      <c r="E47" s="164">
        <v>6</v>
      </c>
      <c r="F47" s="173">
        <f>E47*F40</f>
        <v>17542.800000000003</v>
      </c>
      <c r="G47" s="181">
        <v>0.35</v>
      </c>
      <c r="H47" s="139">
        <f>F47*G47</f>
        <v>6139.9800000000005</v>
      </c>
      <c r="I47" s="482"/>
      <c r="J47" s="139"/>
      <c r="K47" s="135">
        <f t="shared" ref="K47:K49" si="2">H47+J47</f>
        <v>6139.9800000000005</v>
      </c>
      <c r="L47" s="74"/>
      <c r="M47" s="74"/>
      <c r="O47" s="136"/>
      <c r="P47" s="140"/>
    </row>
    <row r="48" spans="1:16">
      <c r="A48" s="61"/>
      <c r="B48" s="187"/>
      <c r="C48" s="166" t="s">
        <v>190</v>
      </c>
      <c r="D48" s="137" t="s">
        <v>60</v>
      </c>
      <c r="E48" s="164">
        <v>1.2</v>
      </c>
      <c r="F48" s="173">
        <f>E48*F40</f>
        <v>3508.56</v>
      </c>
      <c r="G48" s="181">
        <v>13</v>
      </c>
      <c r="H48" s="139">
        <f>F48*G48</f>
        <v>45611.28</v>
      </c>
      <c r="I48" s="482"/>
      <c r="J48" s="139"/>
      <c r="K48" s="135">
        <f t="shared" si="2"/>
        <v>45611.28</v>
      </c>
      <c r="L48" s="74"/>
      <c r="M48" s="74"/>
      <c r="O48" s="136"/>
      <c r="P48" s="140"/>
    </row>
    <row r="49" spans="1:16" ht="12" thickBot="1">
      <c r="A49" s="61"/>
      <c r="B49" s="187"/>
      <c r="C49" s="166" t="s">
        <v>21</v>
      </c>
      <c r="D49" s="137"/>
      <c r="E49" s="164">
        <v>1</v>
      </c>
      <c r="F49" s="173">
        <f>E49*F40</f>
        <v>2923.8</v>
      </c>
      <c r="G49" s="181">
        <v>0.5</v>
      </c>
      <c r="H49" s="139">
        <f>F49*G49</f>
        <v>1461.9</v>
      </c>
      <c r="I49" s="482"/>
      <c r="J49" s="139"/>
      <c r="K49" s="135">
        <f t="shared" si="2"/>
        <v>1461.9</v>
      </c>
      <c r="L49" s="75"/>
      <c r="M49" s="75"/>
      <c r="O49" s="136"/>
      <c r="P49" s="140"/>
    </row>
    <row r="50" spans="1:16" s="230" customFormat="1">
      <c r="A50" s="224">
        <v>5</v>
      </c>
      <c r="B50" s="184"/>
      <c r="C50" s="182" t="s">
        <v>148</v>
      </c>
      <c r="D50" s="119" t="s">
        <v>15</v>
      </c>
      <c r="E50" s="174"/>
      <c r="F50" s="172">
        <f>SUM(F51:F56)</f>
        <v>36.599999999999994</v>
      </c>
      <c r="G50" s="472"/>
      <c r="H50" s="180"/>
      <c r="I50" s="422">
        <v>6.5</v>
      </c>
      <c r="J50" s="180">
        <f>F50*I50</f>
        <v>237.89999999999998</v>
      </c>
      <c r="K50" s="134">
        <f t="shared" si="0"/>
        <v>237.89999999999998</v>
      </c>
      <c r="L50" s="72">
        <f>SUM(K50:K59)</f>
        <v>697.2299999999999</v>
      </c>
      <c r="M50" s="72">
        <f>L50/F50</f>
        <v>19.05</v>
      </c>
      <c r="O50" s="231"/>
      <c r="P50" s="194"/>
    </row>
    <row r="51" spans="1:16" s="230" customFormat="1" outlineLevel="1">
      <c r="A51" s="60"/>
      <c r="B51" s="185"/>
      <c r="C51" s="183" t="str">
        <f>C41</f>
        <v>სართული -2</v>
      </c>
      <c r="D51" s="137" t="s">
        <v>15</v>
      </c>
      <c r="E51" s="175"/>
      <c r="F51" s="137">
        <f>'1- თეთრი კარკასი-მოლი'!F56</f>
        <v>0</v>
      </c>
      <c r="G51" s="423"/>
      <c r="H51" s="239"/>
      <c r="I51" s="423"/>
      <c r="J51" s="239"/>
      <c r="K51" s="135"/>
      <c r="L51" s="73"/>
      <c r="M51" s="73"/>
      <c r="O51" s="232"/>
      <c r="P51" s="339"/>
    </row>
    <row r="52" spans="1:16" s="230" customFormat="1" outlineLevel="1">
      <c r="A52" s="60"/>
      <c r="B52" s="185"/>
      <c r="C52" s="183" t="str">
        <f t="shared" ref="C52:C56" si="3">C42</f>
        <v>სართული -1</v>
      </c>
      <c r="D52" s="137" t="s">
        <v>15</v>
      </c>
      <c r="E52" s="175"/>
      <c r="F52" s="137">
        <f>'1- თეთრი კარკასი-მოლი'!F57</f>
        <v>0</v>
      </c>
      <c r="G52" s="423"/>
      <c r="H52" s="239"/>
      <c r="I52" s="423"/>
      <c r="J52" s="239"/>
      <c r="K52" s="135"/>
      <c r="L52" s="73"/>
      <c r="M52" s="73"/>
      <c r="O52" s="232"/>
      <c r="P52" s="339"/>
    </row>
    <row r="53" spans="1:16" s="230" customFormat="1" outlineLevel="1">
      <c r="A53" s="60"/>
      <c r="B53" s="185"/>
      <c r="C53" s="183" t="str">
        <f t="shared" si="3"/>
        <v>სართული 1</v>
      </c>
      <c r="D53" s="137" t="s">
        <v>15</v>
      </c>
      <c r="E53" s="175"/>
      <c r="F53" s="137">
        <f>'1- თეთრი კარკასი-მოლი'!F58</f>
        <v>0</v>
      </c>
      <c r="G53" s="423"/>
      <c r="H53" s="239"/>
      <c r="I53" s="423"/>
      <c r="J53" s="239"/>
      <c r="K53" s="135"/>
      <c r="L53" s="73"/>
      <c r="M53" s="73"/>
      <c r="O53" s="232"/>
      <c r="P53" s="339"/>
    </row>
    <row r="54" spans="1:16" s="230" customFormat="1" outlineLevel="1">
      <c r="A54" s="60"/>
      <c r="B54" s="185"/>
      <c r="C54" s="183" t="str">
        <f t="shared" si="3"/>
        <v>სართული 2</v>
      </c>
      <c r="D54" s="137" t="s">
        <v>15</v>
      </c>
      <c r="E54" s="175"/>
      <c r="F54" s="137">
        <f>'1- თეთრი კარკასი-მოლი'!F59</f>
        <v>12.2</v>
      </c>
      <c r="G54" s="423"/>
      <c r="H54" s="239"/>
      <c r="I54" s="423"/>
      <c r="J54" s="239"/>
      <c r="K54" s="135"/>
      <c r="L54" s="73"/>
      <c r="M54" s="73"/>
      <c r="O54" s="232"/>
      <c r="P54" s="339"/>
    </row>
    <row r="55" spans="1:16" s="230" customFormat="1" outlineLevel="1">
      <c r="A55" s="60"/>
      <c r="B55" s="185"/>
      <c r="C55" s="183" t="str">
        <f t="shared" si="3"/>
        <v>სართული 3</v>
      </c>
      <c r="D55" s="137" t="s">
        <v>15</v>
      </c>
      <c r="E55" s="175"/>
      <c r="F55" s="137">
        <f>'1- თეთრი კარკასი-მოლი'!F60</f>
        <v>12.7</v>
      </c>
      <c r="G55" s="423"/>
      <c r="H55" s="239"/>
      <c r="I55" s="423"/>
      <c r="J55" s="239"/>
      <c r="K55" s="135"/>
      <c r="L55" s="73"/>
      <c r="M55" s="73"/>
      <c r="O55" s="232"/>
      <c r="P55" s="339"/>
    </row>
    <row r="56" spans="1:16" s="230" customFormat="1" outlineLevel="1">
      <c r="A56" s="60"/>
      <c r="B56" s="185"/>
      <c r="C56" s="183" t="str">
        <f t="shared" si="3"/>
        <v>სართული 4</v>
      </c>
      <c r="D56" s="137" t="s">
        <v>15</v>
      </c>
      <c r="E56" s="175"/>
      <c r="F56" s="137">
        <f>'1- თეთრი კარკასი-მოლი'!F61</f>
        <v>11.7</v>
      </c>
      <c r="G56" s="423"/>
      <c r="H56" s="239"/>
      <c r="I56" s="423"/>
      <c r="J56" s="239"/>
      <c r="K56" s="135"/>
      <c r="L56" s="73"/>
      <c r="M56" s="73"/>
      <c r="O56" s="232"/>
      <c r="P56" s="339"/>
    </row>
    <row r="57" spans="1:16">
      <c r="A57" s="61"/>
      <c r="B57" s="187"/>
      <c r="C57" s="166" t="s">
        <v>111</v>
      </c>
      <c r="D57" s="175" t="s">
        <v>88</v>
      </c>
      <c r="E57" s="164">
        <v>6</v>
      </c>
      <c r="F57" s="173">
        <f>$F$50*E57</f>
        <v>219.59999999999997</v>
      </c>
      <c r="G57" s="181">
        <v>0.35</v>
      </c>
      <c r="H57" s="139">
        <f>F57*G57</f>
        <v>76.859999999999985</v>
      </c>
      <c r="I57" s="482"/>
      <c r="J57" s="139"/>
      <c r="K57" s="135">
        <f>H57+J57</f>
        <v>76.859999999999985</v>
      </c>
      <c r="L57" s="74"/>
      <c r="M57" s="74"/>
      <c r="O57" s="136"/>
      <c r="P57" s="140"/>
    </row>
    <row r="58" spans="1:16">
      <c r="A58" s="61"/>
      <c r="B58" s="187"/>
      <c r="C58" s="166" t="s">
        <v>112</v>
      </c>
      <c r="D58" s="137" t="s">
        <v>60</v>
      </c>
      <c r="E58" s="164">
        <v>1.05</v>
      </c>
      <c r="F58" s="173">
        <f>$F$50*E58</f>
        <v>38.429999999999993</v>
      </c>
      <c r="G58" s="181">
        <v>9</v>
      </c>
      <c r="H58" s="139">
        <f>F58*G58</f>
        <v>345.86999999999995</v>
      </c>
      <c r="I58" s="482"/>
      <c r="J58" s="139"/>
      <c r="K58" s="135">
        <f>H58+J58</f>
        <v>345.86999999999995</v>
      </c>
      <c r="L58" s="74"/>
      <c r="M58" s="74"/>
      <c r="O58" s="136"/>
      <c r="P58" s="140"/>
    </row>
    <row r="59" spans="1:16" ht="12" thickBot="1">
      <c r="A59" s="61"/>
      <c r="B59" s="187"/>
      <c r="C59" s="166" t="s">
        <v>21</v>
      </c>
      <c r="D59" s="137"/>
      <c r="E59" s="164">
        <v>1</v>
      </c>
      <c r="F59" s="173">
        <f>$F$50*E59</f>
        <v>36.599999999999994</v>
      </c>
      <c r="G59" s="181">
        <v>1</v>
      </c>
      <c r="H59" s="139">
        <f>F59*G59</f>
        <v>36.599999999999994</v>
      </c>
      <c r="I59" s="482"/>
      <c r="J59" s="139"/>
      <c r="K59" s="135">
        <f>H59+J59</f>
        <v>36.599999999999994</v>
      </c>
      <c r="L59" s="75"/>
      <c r="M59" s="75"/>
      <c r="O59" s="136"/>
      <c r="P59" s="140"/>
    </row>
    <row r="60" spans="1:16" ht="12" thickBot="1">
      <c r="A60" s="158"/>
      <c r="B60" s="46"/>
      <c r="C60" s="46"/>
      <c r="D60" s="156"/>
      <c r="E60" s="158"/>
      <c r="F60" s="46"/>
      <c r="G60" s="176"/>
      <c r="H60" s="67"/>
      <c r="I60" s="176"/>
      <c r="J60" s="67"/>
      <c r="K60" s="67"/>
      <c r="L60" s="67"/>
      <c r="M60" s="67"/>
      <c r="O60" s="419"/>
      <c r="P60" s="251"/>
    </row>
    <row r="61" spans="1:16" ht="27.75" customHeight="1" thickBot="1">
      <c r="A61" s="520" t="s">
        <v>23</v>
      </c>
      <c r="B61" s="521"/>
      <c r="C61" s="521"/>
      <c r="D61" s="521"/>
      <c r="E61" s="521"/>
      <c r="F61" s="521"/>
      <c r="G61" s="521"/>
      <c r="H61" s="521"/>
      <c r="I61" s="521"/>
      <c r="J61" s="521"/>
      <c r="K61" s="521"/>
      <c r="L61" s="521"/>
      <c r="M61" s="521"/>
      <c r="N61" s="107"/>
    </row>
    <row r="62" spans="1:16" s="230" customFormat="1">
      <c r="A62" s="224">
        <v>6</v>
      </c>
      <c r="B62" s="171"/>
      <c r="C62" s="182" t="s">
        <v>151</v>
      </c>
      <c r="D62" s="119" t="s">
        <v>60</v>
      </c>
      <c r="E62" s="174"/>
      <c r="F62" s="172">
        <f>SUM(F63:F68)</f>
        <v>5913.7</v>
      </c>
      <c r="G62" s="472"/>
      <c r="H62" s="180"/>
      <c r="I62" s="422">
        <v>6</v>
      </c>
      <c r="J62" s="180">
        <f>F62*I62</f>
        <v>35482.199999999997</v>
      </c>
      <c r="K62" s="134">
        <f>H62+J62</f>
        <v>35482.199999999997</v>
      </c>
      <c r="L62" s="72">
        <f>SUM(K62:K73)</f>
        <v>49110.321649999998</v>
      </c>
      <c r="M62" s="72">
        <f>L62/F62</f>
        <v>8.3044999999999991</v>
      </c>
      <c r="O62" s="231"/>
      <c r="P62" s="194"/>
    </row>
    <row r="63" spans="1:16" s="230" customFormat="1" outlineLevel="1">
      <c r="A63" s="60"/>
      <c r="B63" s="185"/>
      <c r="C63" s="183" t="str">
        <f>C51</f>
        <v>სართული -2</v>
      </c>
      <c r="D63" s="137"/>
      <c r="E63" s="175"/>
      <c r="F63" s="137">
        <v>616.29999999999995</v>
      </c>
      <c r="G63" s="423"/>
      <c r="H63" s="239"/>
      <c r="I63" s="423"/>
      <c r="J63" s="239"/>
      <c r="K63" s="135"/>
      <c r="L63" s="73"/>
      <c r="M63" s="73"/>
      <c r="O63" s="232"/>
      <c r="P63" s="339"/>
    </row>
    <row r="64" spans="1:16" s="230" customFormat="1" outlineLevel="1">
      <c r="A64" s="60"/>
      <c r="B64" s="185"/>
      <c r="C64" s="183" t="str">
        <f t="shared" ref="C64:C68" si="4">C52</f>
        <v>სართული -1</v>
      </c>
      <c r="D64" s="137"/>
      <c r="E64" s="175"/>
      <c r="F64" s="137">
        <v>815.5</v>
      </c>
      <c r="G64" s="423"/>
      <c r="H64" s="239"/>
      <c r="I64" s="423"/>
      <c r="J64" s="239"/>
      <c r="K64" s="135"/>
      <c r="L64" s="73"/>
      <c r="M64" s="73"/>
      <c r="O64" s="232"/>
      <c r="P64" s="339"/>
    </row>
    <row r="65" spans="1:16" s="230" customFormat="1" outlineLevel="1">
      <c r="A65" s="60"/>
      <c r="B65" s="185"/>
      <c r="C65" s="183" t="str">
        <f t="shared" si="4"/>
        <v>სართული 1</v>
      </c>
      <c r="D65" s="137"/>
      <c r="E65" s="175"/>
      <c r="F65" s="137">
        <v>1124.2</v>
      </c>
      <c r="G65" s="423"/>
      <c r="H65" s="239"/>
      <c r="I65" s="423"/>
      <c r="J65" s="239"/>
      <c r="K65" s="135"/>
      <c r="L65" s="73"/>
      <c r="M65" s="73"/>
      <c r="O65" s="232"/>
      <c r="P65" s="339"/>
    </row>
    <row r="66" spans="1:16" s="230" customFormat="1" outlineLevel="1">
      <c r="A66" s="60"/>
      <c r="B66" s="185"/>
      <c r="C66" s="183" t="str">
        <f t="shared" si="4"/>
        <v>სართული 2</v>
      </c>
      <c r="D66" s="137"/>
      <c r="E66" s="175"/>
      <c r="F66" s="137">
        <v>1045.2</v>
      </c>
      <c r="G66" s="423"/>
      <c r="H66" s="239"/>
      <c r="I66" s="423"/>
      <c r="J66" s="239"/>
      <c r="K66" s="135"/>
      <c r="L66" s="73"/>
      <c r="M66" s="73"/>
      <c r="O66" s="232"/>
      <c r="P66" s="339"/>
    </row>
    <row r="67" spans="1:16" s="230" customFormat="1" outlineLevel="1">
      <c r="A67" s="60"/>
      <c r="B67" s="185"/>
      <c r="C67" s="183" t="str">
        <f t="shared" si="4"/>
        <v>სართული 3</v>
      </c>
      <c r="D67" s="137"/>
      <c r="E67" s="175"/>
      <c r="F67" s="137">
        <v>1177.2</v>
      </c>
      <c r="G67" s="423"/>
      <c r="H67" s="239"/>
      <c r="I67" s="423"/>
      <c r="J67" s="239"/>
      <c r="K67" s="135"/>
      <c r="L67" s="73"/>
      <c r="M67" s="73"/>
      <c r="O67" s="232"/>
      <c r="P67" s="339"/>
    </row>
    <row r="68" spans="1:16" s="230" customFormat="1" outlineLevel="1">
      <c r="A68" s="60"/>
      <c r="B68" s="185"/>
      <c r="C68" s="183" t="str">
        <f t="shared" si="4"/>
        <v>სართული 4</v>
      </c>
      <c r="D68" s="137"/>
      <c r="E68" s="175"/>
      <c r="F68" s="137">
        <v>1135.3</v>
      </c>
      <c r="G68" s="423"/>
      <c r="H68" s="239"/>
      <c r="I68" s="423"/>
      <c r="J68" s="239"/>
      <c r="K68" s="135"/>
      <c r="L68" s="73"/>
      <c r="M68" s="73"/>
      <c r="O68" s="232"/>
      <c r="P68" s="339"/>
    </row>
    <row r="69" spans="1:16" s="230" customFormat="1" outlineLevel="1">
      <c r="A69" s="60"/>
      <c r="B69" s="185"/>
      <c r="C69" s="166" t="s">
        <v>87</v>
      </c>
      <c r="D69" s="137" t="s">
        <v>88</v>
      </c>
      <c r="E69" s="164">
        <v>0.83</v>
      </c>
      <c r="F69" s="202">
        <f>E69*F62</f>
        <v>4908.3709999999992</v>
      </c>
      <c r="G69" s="181">
        <v>0.65</v>
      </c>
      <c r="H69" s="139">
        <f>F69*G69</f>
        <v>3190.4411499999997</v>
      </c>
      <c r="I69" s="482"/>
      <c r="J69" s="139"/>
      <c r="K69" s="135">
        <f t="shared" ref="K69:K74" si="5">H69+J69</f>
        <v>3190.4411499999997</v>
      </c>
      <c r="L69" s="73"/>
      <c r="M69" s="73"/>
      <c r="O69" s="136"/>
      <c r="P69" s="339"/>
    </row>
    <row r="70" spans="1:16">
      <c r="A70" s="61"/>
      <c r="B70" s="63"/>
      <c r="C70" s="166" t="s">
        <v>89</v>
      </c>
      <c r="D70" s="165" t="s">
        <v>45</v>
      </c>
      <c r="E70" s="164">
        <v>1.2</v>
      </c>
      <c r="F70" s="173">
        <f>E70*F62</f>
        <v>7096.44</v>
      </c>
      <c r="G70" s="181">
        <v>0.5</v>
      </c>
      <c r="H70" s="139">
        <f>F70*G70</f>
        <v>3548.22</v>
      </c>
      <c r="I70" s="482"/>
      <c r="J70" s="139"/>
      <c r="K70" s="135">
        <f t="shared" si="5"/>
        <v>3548.22</v>
      </c>
      <c r="L70" s="74"/>
      <c r="M70" s="74"/>
      <c r="O70" s="136"/>
      <c r="P70" s="140"/>
    </row>
    <row r="71" spans="1:16">
      <c r="A71" s="61"/>
      <c r="B71" s="63"/>
      <c r="C71" s="166" t="s">
        <v>90</v>
      </c>
      <c r="D71" s="165" t="s">
        <v>91</v>
      </c>
      <c r="E71" s="164">
        <f>18/100</f>
        <v>0.18</v>
      </c>
      <c r="F71" s="173">
        <f>E71*F62</f>
        <v>1064.4659999999999</v>
      </c>
      <c r="G71" s="181">
        <v>0.5</v>
      </c>
      <c r="H71" s="139">
        <f>F71*G71</f>
        <v>532.23299999999995</v>
      </c>
      <c r="I71" s="482"/>
      <c r="J71" s="139"/>
      <c r="K71" s="135">
        <f t="shared" si="5"/>
        <v>532.23299999999995</v>
      </c>
      <c r="L71" s="74"/>
      <c r="M71" s="74"/>
      <c r="O71" s="136"/>
      <c r="P71" s="140"/>
    </row>
    <row r="72" spans="1:16">
      <c r="A72" s="61"/>
      <c r="B72" s="63"/>
      <c r="C72" s="166" t="s">
        <v>92</v>
      </c>
      <c r="D72" s="165" t="s">
        <v>88</v>
      </c>
      <c r="E72" s="164">
        <v>0.5</v>
      </c>
      <c r="F72" s="173">
        <f>E72*F62</f>
        <v>2956.85</v>
      </c>
      <c r="G72" s="181">
        <v>1.85</v>
      </c>
      <c r="H72" s="139">
        <f t="shared" ref="H72:H73" si="6">F72*G72</f>
        <v>5470.1724999999997</v>
      </c>
      <c r="I72" s="482"/>
      <c r="J72" s="139"/>
      <c r="K72" s="135">
        <f t="shared" si="5"/>
        <v>5470.1724999999997</v>
      </c>
      <c r="L72" s="74"/>
      <c r="M72" s="74"/>
      <c r="O72" s="136"/>
      <c r="P72" s="140"/>
    </row>
    <row r="73" spans="1:16" ht="12" thickBot="1">
      <c r="A73" s="61"/>
      <c r="B73" s="63"/>
      <c r="C73" s="166" t="s">
        <v>21</v>
      </c>
      <c r="D73" s="165"/>
      <c r="E73" s="164">
        <v>1</v>
      </c>
      <c r="F73" s="173">
        <f>E73*F62</f>
        <v>5913.7</v>
      </c>
      <c r="G73" s="181">
        <v>0.15</v>
      </c>
      <c r="H73" s="139">
        <f t="shared" si="6"/>
        <v>887.05499999999995</v>
      </c>
      <c r="I73" s="482"/>
      <c r="J73" s="139"/>
      <c r="K73" s="135">
        <f t="shared" si="5"/>
        <v>887.05499999999995</v>
      </c>
      <c r="L73" s="74"/>
      <c r="M73" s="74"/>
      <c r="O73" s="136"/>
      <c r="P73" s="140"/>
    </row>
    <row r="74" spans="1:16" s="230" customFormat="1">
      <c r="A74" s="224">
        <v>7</v>
      </c>
      <c r="B74" s="171"/>
      <c r="C74" s="182" t="s">
        <v>152</v>
      </c>
      <c r="D74" s="119" t="s">
        <v>60</v>
      </c>
      <c r="E74" s="174"/>
      <c r="F74" s="172">
        <f>SUM(F75:F80)</f>
        <v>2544.1</v>
      </c>
      <c r="G74" s="472"/>
      <c r="H74" s="180"/>
      <c r="I74" s="422">
        <v>6</v>
      </c>
      <c r="J74" s="180">
        <f>F74*I74</f>
        <v>15264.599999999999</v>
      </c>
      <c r="K74" s="134">
        <f t="shared" si="5"/>
        <v>15264.599999999999</v>
      </c>
      <c r="L74" s="72">
        <f>SUM(K74:K85)</f>
        <v>21318.285949999998</v>
      </c>
      <c r="M74" s="72">
        <f>L74/F74</f>
        <v>8.3795000000000002</v>
      </c>
      <c r="O74" s="231"/>
      <c r="P74" s="194"/>
    </row>
    <row r="75" spans="1:16" s="230" customFormat="1" outlineLevel="1">
      <c r="A75" s="60"/>
      <c r="B75" s="185"/>
      <c r="C75" s="183" t="str">
        <f>C63</f>
        <v>სართული -2</v>
      </c>
      <c r="D75" s="137"/>
      <c r="E75" s="175"/>
      <c r="F75" s="137"/>
      <c r="G75" s="423"/>
      <c r="H75" s="239"/>
      <c r="I75" s="423"/>
      <c r="J75" s="239"/>
      <c r="K75" s="135"/>
      <c r="L75" s="73"/>
      <c r="M75" s="73"/>
      <c r="O75" s="232"/>
      <c r="P75" s="339"/>
    </row>
    <row r="76" spans="1:16" s="230" customFormat="1" outlineLevel="1">
      <c r="A76" s="60"/>
      <c r="B76" s="185"/>
      <c r="C76" s="183" t="str">
        <f t="shared" ref="C76:C80" si="7">C64</f>
        <v>სართული -1</v>
      </c>
      <c r="D76" s="137"/>
      <c r="E76" s="175"/>
      <c r="F76" s="137"/>
      <c r="G76" s="423"/>
      <c r="H76" s="239"/>
      <c r="I76" s="423"/>
      <c r="J76" s="239"/>
      <c r="K76" s="135"/>
      <c r="L76" s="73"/>
      <c r="M76" s="73"/>
      <c r="O76" s="232"/>
      <c r="P76" s="339"/>
    </row>
    <row r="77" spans="1:16" s="230" customFormat="1" outlineLevel="1">
      <c r="A77" s="60"/>
      <c r="B77" s="185"/>
      <c r="C77" s="183" t="str">
        <f t="shared" si="7"/>
        <v>სართული 1</v>
      </c>
      <c r="D77" s="137"/>
      <c r="E77" s="175"/>
      <c r="F77" s="137">
        <v>283.7</v>
      </c>
      <c r="G77" s="423"/>
      <c r="H77" s="239"/>
      <c r="I77" s="423"/>
      <c r="J77" s="239"/>
      <c r="K77" s="135"/>
      <c r="L77" s="73"/>
      <c r="M77" s="73"/>
      <c r="O77" s="232"/>
      <c r="P77" s="339"/>
    </row>
    <row r="78" spans="1:16" s="230" customFormat="1" outlineLevel="1">
      <c r="A78" s="60"/>
      <c r="B78" s="185"/>
      <c r="C78" s="183" t="str">
        <f t="shared" si="7"/>
        <v>სართული 2</v>
      </c>
      <c r="D78" s="137"/>
      <c r="E78" s="175"/>
      <c r="F78" s="137">
        <v>726.4</v>
      </c>
      <c r="G78" s="423"/>
      <c r="H78" s="239"/>
      <c r="I78" s="423"/>
      <c r="J78" s="239"/>
      <c r="K78" s="135"/>
      <c r="L78" s="73"/>
      <c r="M78" s="73"/>
      <c r="O78" s="232"/>
      <c r="P78" s="339"/>
    </row>
    <row r="79" spans="1:16" s="230" customFormat="1" outlineLevel="1">
      <c r="A79" s="60"/>
      <c r="B79" s="185"/>
      <c r="C79" s="183" t="str">
        <f t="shared" si="7"/>
        <v>სართული 3</v>
      </c>
      <c r="D79" s="137"/>
      <c r="E79" s="175"/>
      <c r="F79" s="137">
        <v>736.1</v>
      </c>
      <c r="G79" s="423"/>
      <c r="H79" s="239"/>
      <c r="I79" s="423"/>
      <c r="J79" s="239"/>
      <c r="K79" s="135"/>
      <c r="L79" s="73"/>
      <c r="M79" s="73"/>
      <c r="O79" s="232"/>
      <c r="P79" s="339"/>
    </row>
    <row r="80" spans="1:16" s="230" customFormat="1" outlineLevel="1">
      <c r="A80" s="60"/>
      <c r="B80" s="185"/>
      <c r="C80" s="183" t="str">
        <f t="shared" si="7"/>
        <v>სართული 4</v>
      </c>
      <c r="D80" s="137"/>
      <c r="E80" s="175"/>
      <c r="F80" s="137">
        <v>797.9</v>
      </c>
      <c r="G80" s="423"/>
      <c r="H80" s="239"/>
      <c r="I80" s="423"/>
      <c r="J80" s="239"/>
      <c r="K80" s="135"/>
      <c r="L80" s="73"/>
      <c r="M80" s="73"/>
      <c r="O80" s="232"/>
      <c r="P80" s="339"/>
    </row>
    <row r="81" spans="1:16" s="230" customFormat="1" outlineLevel="1">
      <c r="A81" s="60"/>
      <c r="B81" s="185"/>
      <c r="C81" s="166" t="s">
        <v>87</v>
      </c>
      <c r="D81" s="137" t="s">
        <v>88</v>
      </c>
      <c r="E81" s="164">
        <v>0.83</v>
      </c>
      <c r="F81" s="202">
        <f>E81*F74</f>
        <v>2111.6029999999996</v>
      </c>
      <c r="G81" s="181">
        <v>0.65</v>
      </c>
      <c r="H81" s="139">
        <f>F81*G81</f>
        <v>1372.5419499999998</v>
      </c>
      <c r="I81" s="482"/>
      <c r="J81" s="139"/>
      <c r="K81" s="135">
        <f t="shared" ref="K81:K85" si="8">H81+J81</f>
        <v>1372.5419499999998</v>
      </c>
      <c r="L81" s="73"/>
      <c r="M81" s="73"/>
      <c r="O81" s="136"/>
      <c r="P81" s="339"/>
    </row>
    <row r="82" spans="1:16">
      <c r="A82" s="61"/>
      <c r="B82" s="63"/>
      <c r="C82" s="166" t="s">
        <v>89</v>
      </c>
      <c r="D82" s="165" t="s">
        <v>45</v>
      </c>
      <c r="E82" s="164">
        <v>1.2</v>
      </c>
      <c r="F82" s="173">
        <f>E82*F74</f>
        <v>3052.9199999999996</v>
      </c>
      <c r="G82" s="181">
        <v>0.5</v>
      </c>
      <c r="H82" s="139">
        <f>F82*G82</f>
        <v>1526.4599999999998</v>
      </c>
      <c r="I82" s="482"/>
      <c r="J82" s="139"/>
      <c r="K82" s="135">
        <f t="shared" si="8"/>
        <v>1526.4599999999998</v>
      </c>
      <c r="L82" s="74"/>
      <c r="M82" s="74"/>
      <c r="O82" s="136"/>
      <c r="P82" s="140"/>
    </row>
    <row r="83" spans="1:16">
      <c r="A83" s="61"/>
      <c r="B83" s="63"/>
      <c r="C83" s="166" t="s">
        <v>90</v>
      </c>
      <c r="D83" s="165" t="s">
        <v>91</v>
      </c>
      <c r="E83" s="164">
        <f>18/100</f>
        <v>0.18</v>
      </c>
      <c r="F83" s="173">
        <f>E83*F74</f>
        <v>457.93799999999999</v>
      </c>
      <c r="G83" s="181">
        <v>0.5</v>
      </c>
      <c r="H83" s="139">
        <f>F83*G83</f>
        <v>228.96899999999999</v>
      </c>
      <c r="I83" s="482"/>
      <c r="J83" s="139"/>
      <c r="K83" s="135">
        <f t="shared" si="8"/>
        <v>228.96899999999999</v>
      </c>
      <c r="L83" s="74"/>
      <c r="M83" s="74"/>
      <c r="O83" s="136"/>
      <c r="P83" s="140"/>
    </row>
    <row r="84" spans="1:16">
      <c r="A84" s="61"/>
      <c r="B84" s="63"/>
      <c r="C84" s="166" t="s">
        <v>92</v>
      </c>
      <c r="D84" s="165" t="s">
        <v>88</v>
      </c>
      <c r="E84" s="164">
        <v>0.5</v>
      </c>
      <c r="F84" s="173">
        <f>E84*F74</f>
        <v>1272.05</v>
      </c>
      <c r="G84" s="181">
        <v>2</v>
      </c>
      <c r="H84" s="139">
        <f t="shared" ref="H84:H85" si="9">F84*G84</f>
        <v>2544.1</v>
      </c>
      <c r="I84" s="482"/>
      <c r="J84" s="139"/>
      <c r="K84" s="135">
        <f t="shared" si="8"/>
        <v>2544.1</v>
      </c>
      <c r="L84" s="74"/>
      <c r="M84" s="74"/>
      <c r="O84" s="136"/>
      <c r="P84" s="140"/>
    </row>
    <row r="85" spans="1:16" ht="12" thickBot="1">
      <c r="A85" s="61"/>
      <c r="B85" s="63"/>
      <c r="C85" s="166" t="s">
        <v>21</v>
      </c>
      <c r="D85" s="165"/>
      <c r="E85" s="164">
        <v>1</v>
      </c>
      <c r="F85" s="173">
        <f>E85*F74</f>
        <v>2544.1</v>
      </c>
      <c r="G85" s="181">
        <v>0.15</v>
      </c>
      <c r="H85" s="139">
        <f t="shared" si="9"/>
        <v>381.61499999999995</v>
      </c>
      <c r="I85" s="482"/>
      <c r="J85" s="139"/>
      <c r="K85" s="135">
        <f t="shared" si="8"/>
        <v>381.61499999999995</v>
      </c>
      <c r="L85" s="74"/>
      <c r="M85" s="74"/>
      <c r="O85" s="136"/>
      <c r="P85" s="140"/>
    </row>
    <row r="86" spans="1:16" s="230" customFormat="1">
      <c r="A86" s="224">
        <v>8</v>
      </c>
      <c r="B86" s="184"/>
      <c r="C86" s="182" t="s">
        <v>108</v>
      </c>
      <c r="D86" s="119" t="s">
        <v>15</v>
      </c>
      <c r="E86" s="174"/>
      <c r="F86" s="172">
        <f>SUM(F87:F92)</f>
        <v>886.8</v>
      </c>
      <c r="G86" s="472"/>
      <c r="H86" s="180"/>
      <c r="I86" s="422">
        <v>6.5</v>
      </c>
      <c r="J86" s="180">
        <f>F86*I86</f>
        <v>5764.2</v>
      </c>
      <c r="K86" s="134">
        <f>H86+J86</f>
        <v>5764.2</v>
      </c>
      <c r="L86" s="72">
        <f>SUM(K86:K95)</f>
        <v>15031.259999999998</v>
      </c>
      <c r="M86" s="72">
        <f>L86/F86</f>
        <v>16.95</v>
      </c>
      <c r="O86" s="231"/>
      <c r="P86" s="194"/>
    </row>
    <row r="87" spans="1:16" s="230" customFormat="1" outlineLevel="1">
      <c r="A87" s="60"/>
      <c r="B87" s="185"/>
      <c r="C87" s="183" t="str">
        <f>C75</f>
        <v>სართული -2</v>
      </c>
      <c r="D87" s="137" t="s">
        <v>15</v>
      </c>
      <c r="E87" s="175"/>
      <c r="F87" s="137"/>
      <c r="G87" s="423"/>
      <c r="H87" s="239"/>
      <c r="I87" s="423"/>
      <c r="J87" s="239"/>
      <c r="K87" s="135"/>
      <c r="L87" s="73"/>
      <c r="M87" s="73"/>
      <c r="O87" s="232"/>
      <c r="P87" s="339"/>
    </row>
    <row r="88" spans="1:16" s="230" customFormat="1" outlineLevel="1">
      <c r="A88" s="60"/>
      <c r="B88" s="185"/>
      <c r="C88" s="183" t="str">
        <f t="shared" ref="C88:C92" si="10">C76</f>
        <v>სართული -1</v>
      </c>
      <c r="D88" s="137" t="s">
        <v>15</v>
      </c>
      <c r="E88" s="175"/>
      <c r="F88" s="137"/>
      <c r="G88" s="423"/>
      <c r="H88" s="239"/>
      <c r="I88" s="423"/>
      <c r="J88" s="239"/>
      <c r="K88" s="135"/>
      <c r="L88" s="73"/>
      <c r="M88" s="73"/>
      <c r="O88" s="232"/>
      <c r="P88" s="339"/>
    </row>
    <row r="89" spans="1:16" s="230" customFormat="1" outlineLevel="1">
      <c r="A89" s="60"/>
      <c r="B89" s="185"/>
      <c r="C89" s="183" t="str">
        <f t="shared" si="10"/>
        <v>სართული 1</v>
      </c>
      <c r="D89" s="137" t="s">
        <v>15</v>
      </c>
      <c r="E89" s="175"/>
      <c r="F89" s="137">
        <v>266.60000000000002</v>
      </c>
      <c r="G89" s="423"/>
      <c r="H89" s="239"/>
      <c r="I89" s="423"/>
      <c r="J89" s="239"/>
      <c r="K89" s="135"/>
      <c r="L89" s="73"/>
      <c r="M89" s="73"/>
      <c r="O89" s="232"/>
      <c r="P89" s="339"/>
    </row>
    <row r="90" spans="1:16" s="230" customFormat="1" outlineLevel="1">
      <c r="A90" s="60"/>
      <c r="B90" s="185"/>
      <c r="C90" s="183" t="str">
        <f t="shared" si="10"/>
        <v>სართული 2</v>
      </c>
      <c r="D90" s="137" t="s">
        <v>15</v>
      </c>
      <c r="E90" s="175"/>
      <c r="F90" s="137">
        <v>175.5</v>
      </c>
      <c r="G90" s="423"/>
      <c r="H90" s="239"/>
      <c r="I90" s="423"/>
      <c r="J90" s="239"/>
      <c r="K90" s="135"/>
      <c r="L90" s="73"/>
      <c r="M90" s="73"/>
      <c r="O90" s="232"/>
      <c r="P90" s="339"/>
    </row>
    <row r="91" spans="1:16" s="230" customFormat="1" outlineLevel="1">
      <c r="A91" s="60"/>
      <c r="B91" s="185"/>
      <c r="C91" s="183" t="str">
        <f t="shared" si="10"/>
        <v>სართული 3</v>
      </c>
      <c r="D91" s="137" t="s">
        <v>15</v>
      </c>
      <c r="E91" s="175"/>
      <c r="F91" s="137">
        <v>158.5</v>
      </c>
      <c r="G91" s="423"/>
      <c r="H91" s="239"/>
      <c r="I91" s="423"/>
      <c r="J91" s="239"/>
      <c r="K91" s="135"/>
      <c r="L91" s="73"/>
      <c r="M91" s="73"/>
      <c r="O91" s="232"/>
      <c r="P91" s="339"/>
    </row>
    <row r="92" spans="1:16" s="230" customFormat="1" outlineLevel="1">
      <c r="A92" s="60"/>
      <c r="B92" s="185"/>
      <c r="C92" s="183" t="str">
        <f t="shared" si="10"/>
        <v>სართული 4</v>
      </c>
      <c r="D92" s="137" t="s">
        <v>15</v>
      </c>
      <c r="E92" s="175"/>
      <c r="F92" s="137">
        <v>286.2</v>
      </c>
      <c r="G92" s="423"/>
      <c r="H92" s="239"/>
      <c r="I92" s="423"/>
      <c r="J92" s="239"/>
      <c r="K92" s="135"/>
      <c r="L92" s="73"/>
      <c r="M92" s="73"/>
      <c r="O92" s="232"/>
      <c r="P92" s="339"/>
    </row>
    <row r="93" spans="1:16">
      <c r="A93" s="61"/>
      <c r="B93" s="187"/>
      <c r="C93" s="166" t="s">
        <v>109</v>
      </c>
      <c r="D93" s="175" t="s">
        <v>88</v>
      </c>
      <c r="E93" s="164">
        <v>6</v>
      </c>
      <c r="F93" s="173">
        <f>E93*F86</f>
        <v>5320.7999999999993</v>
      </c>
      <c r="G93" s="181">
        <v>0.35</v>
      </c>
      <c r="H93" s="139">
        <f>F93*G93</f>
        <v>1862.2799999999995</v>
      </c>
      <c r="I93" s="482"/>
      <c r="J93" s="139"/>
      <c r="K93" s="135">
        <f t="shared" ref="K93:K95" si="11">H93+J93</f>
        <v>1862.2799999999995</v>
      </c>
      <c r="L93" s="74"/>
      <c r="M93" s="74"/>
      <c r="O93" s="136"/>
      <c r="P93" s="140"/>
    </row>
    <row r="94" spans="1:16">
      <c r="A94" s="61"/>
      <c r="B94" s="187"/>
      <c r="C94" s="166" t="s">
        <v>110</v>
      </c>
      <c r="D94" s="137" t="s">
        <v>60</v>
      </c>
      <c r="E94" s="164">
        <v>1.05</v>
      </c>
      <c r="F94" s="173">
        <f>E94*F86</f>
        <v>931.14</v>
      </c>
      <c r="G94" s="181">
        <v>7</v>
      </c>
      <c r="H94" s="139">
        <f>F94*G94</f>
        <v>6517.98</v>
      </c>
      <c r="I94" s="482"/>
      <c r="J94" s="139"/>
      <c r="K94" s="135">
        <f t="shared" si="11"/>
        <v>6517.98</v>
      </c>
      <c r="L94" s="74"/>
      <c r="M94" s="74"/>
      <c r="O94" s="136"/>
      <c r="P94" s="140"/>
    </row>
    <row r="95" spans="1:16" ht="12" thickBot="1">
      <c r="A95" s="61"/>
      <c r="B95" s="187"/>
      <c r="C95" s="166" t="s">
        <v>21</v>
      </c>
      <c r="D95" s="137"/>
      <c r="E95" s="164">
        <v>1</v>
      </c>
      <c r="F95" s="173">
        <f>E95*F86</f>
        <v>886.8</v>
      </c>
      <c r="G95" s="181">
        <v>1</v>
      </c>
      <c r="H95" s="139">
        <f>F95*G95</f>
        <v>886.8</v>
      </c>
      <c r="I95" s="482"/>
      <c r="J95" s="139"/>
      <c r="K95" s="135">
        <f t="shared" si="11"/>
        <v>886.8</v>
      </c>
      <c r="L95" s="75"/>
      <c r="M95" s="75"/>
      <c r="O95" s="136"/>
      <c r="P95" s="140"/>
    </row>
    <row r="96" spans="1:16" s="230" customFormat="1">
      <c r="A96" s="224">
        <v>9</v>
      </c>
      <c r="B96" s="171"/>
      <c r="C96" s="182" t="s">
        <v>175</v>
      </c>
      <c r="D96" s="119" t="s">
        <v>45</v>
      </c>
      <c r="E96" s="174"/>
      <c r="F96" s="172">
        <v>136.9</v>
      </c>
      <c r="G96" s="472"/>
      <c r="H96" s="180"/>
      <c r="I96" s="422">
        <v>18</v>
      </c>
      <c r="J96" s="180">
        <f>F96*I96</f>
        <v>2464.2000000000003</v>
      </c>
      <c r="K96" s="134">
        <f>H96+J96</f>
        <v>2464.2000000000003</v>
      </c>
      <c r="L96" s="72">
        <f>SUM(K96:K98)</f>
        <v>7057.1949999999997</v>
      </c>
      <c r="M96" s="72">
        <f>L96/F96</f>
        <v>51.55</v>
      </c>
      <c r="O96" s="231"/>
      <c r="P96" s="194"/>
    </row>
    <row r="97" spans="1:16" s="230" customFormat="1" outlineLevel="1">
      <c r="A97" s="60"/>
      <c r="B97" s="185"/>
      <c r="C97" s="166" t="s">
        <v>176</v>
      </c>
      <c r="D97" s="137" t="s">
        <v>45</v>
      </c>
      <c r="E97" s="164">
        <v>1.05</v>
      </c>
      <c r="F97" s="202">
        <f>E97*F96</f>
        <v>143.745</v>
      </c>
      <c r="G97" s="181">
        <v>31</v>
      </c>
      <c r="H97" s="139">
        <f>F97*G97</f>
        <v>4456.0950000000003</v>
      </c>
      <c r="I97" s="482"/>
      <c r="J97" s="139"/>
      <c r="K97" s="135">
        <f t="shared" ref="K97:K98" si="12">H97+J97</f>
        <v>4456.0950000000003</v>
      </c>
      <c r="L97" s="73"/>
      <c r="M97" s="73"/>
      <c r="O97" s="136"/>
      <c r="P97" s="339"/>
    </row>
    <row r="98" spans="1:16" ht="12" thickBot="1">
      <c r="A98" s="61"/>
      <c r="B98" s="63"/>
      <c r="C98" s="166" t="s">
        <v>21</v>
      </c>
      <c r="D98" s="165"/>
      <c r="E98" s="164">
        <v>1</v>
      </c>
      <c r="F98" s="173">
        <f>E98*F96</f>
        <v>136.9</v>
      </c>
      <c r="G98" s="181">
        <v>1</v>
      </c>
      <c r="H98" s="139">
        <f>F98*G98</f>
        <v>136.9</v>
      </c>
      <c r="I98" s="482"/>
      <c r="J98" s="139"/>
      <c r="K98" s="135">
        <f t="shared" si="12"/>
        <v>136.9</v>
      </c>
      <c r="L98" s="74"/>
      <c r="M98" s="74"/>
      <c r="O98" s="136"/>
      <c r="P98" s="140"/>
    </row>
    <row r="99" spans="1:16" s="230" customFormat="1">
      <c r="A99" s="224">
        <v>10</v>
      </c>
      <c r="B99" s="171"/>
      <c r="C99" s="182" t="s">
        <v>121</v>
      </c>
      <c r="D99" s="119" t="s">
        <v>45</v>
      </c>
      <c r="E99" s="174"/>
      <c r="F99" s="172">
        <f>30*6</f>
        <v>180</v>
      </c>
      <c r="G99" s="472"/>
      <c r="H99" s="180"/>
      <c r="I99" s="422">
        <v>15</v>
      </c>
      <c r="J99" s="180">
        <f>F99*I99</f>
        <v>2700</v>
      </c>
      <c r="K99" s="134">
        <f>H99+J99</f>
        <v>2700</v>
      </c>
      <c r="L99" s="72">
        <f>SUM(K99:K101)</f>
        <v>5715</v>
      </c>
      <c r="M99" s="72">
        <f>L99/F99</f>
        <v>31.75</v>
      </c>
      <c r="O99" s="231"/>
      <c r="P99" s="194"/>
    </row>
    <row r="100" spans="1:16" s="230" customFormat="1" outlineLevel="1">
      <c r="A100" s="60"/>
      <c r="B100" s="185"/>
      <c r="C100" s="166" t="s">
        <v>122</v>
      </c>
      <c r="D100" s="137" t="s">
        <v>45</v>
      </c>
      <c r="E100" s="164">
        <v>1.05</v>
      </c>
      <c r="F100" s="202">
        <f>E100*F99</f>
        <v>189</v>
      </c>
      <c r="G100" s="181">
        <v>15</v>
      </c>
      <c r="H100" s="139">
        <f>F100*G100</f>
        <v>2835</v>
      </c>
      <c r="I100" s="482"/>
      <c r="J100" s="139"/>
      <c r="K100" s="135">
        <f t="shared" ref="K100:K101" si="13">H100+J100</f>
        <v>2835</v>
      </c>
      <c r="L100" s="73"/>
      <c r="M100" s="73"/>
      <c r="O100" s="136"/>
      <c r="P100" s="339"/>
    </row>
    <row r="101" spans="1:16" ht="12" thickBot="1">
      <c r="A101" s="61"/>
      <c r="B101" s="63"/>
      <c r="C101" s="166" t="s">
        <v>21</v>
      </c>
      <c r="D101" s="165"/>
      <c r="E101" s="164">
        <v>1</v>
      </c>
      <c r="F101" s="173">
        <f>E101*F99</f>
        <v>180</v>
      </c>
      <c r="G101" s="181">
        <v>1</v>
      </c>
      <c r="H101" s="139">
        <f>F101*G101</f>
        <v>180</v>
      </c>
      <c r="I101" s="482"/>
      <c r="J101" s="139"/>
      <c r="K101" s="135">
        <f t="shared" si="13"/>
        <v>180</v>
      </c>
      <c r="L101" s="74"/>
      <c r="M101" s="74"/>
      <c r="O101" s="136"/>
      <c r="P101" s="140"/>
    </row>
    <row r="102" spans="1:16" ht="12" thickBot="1">
      <c r="A102" s="158"/>
      <c r="B102" s="158"/>
      <c r="C102" s="46"/>
      <c r="D102" s="158"/>
      <c r="E102" s="46"/>
      <c r="F102" s="158"/>
      <c r="G102" s="158"/>
      <c r="H102" s="44"/>
      <c r="I102" s="158"/>
      <c r="J102" s="44"/>
      <c r="K102" s="158"/>
      <c r="L102" s="44"/>
      <c r="M102" s="158"/>
      <c r="N102" s="101"/>
      <c r="O102" s="483"/>
      <c r="P102" s="251"/>
    </row>
    <row r="103" spans="1:16" ht="29.25" customHeight="1" thickBot="1">
      <c r="A103" s="520" t="s">
        <v>66</v>
      </c>
      <c r="B103" s="521"/>
      <c r="C103" s="521"/>
      <c r="D103" s="521"/>
      <c r="E103" s="521"/>
      <c r="F103" s="521"/>
      <c r="G103" s="521"/>
      <c r="H103" s="521"/>
      <c r="I103" s="521"/>
      <c r="J103" s="521"/>
      <c r="K103" s="521"/>
      <c r="L103" s="521"/>
      <c r="M103" s="521"/>
      <c r="N103" s="107"/>
    </row>
    <row r="104" spans="1:16" s="230" customFormat="1">
      <c r="A104" s="224">
        <v>11</v>
      </c>
      <c r="B104" s="171"/>
      <c r="C104" s="182" t="s">
        <v>156</v>
      </c>
      <c r="D104" s="119" t="s">
        <v>60</v>
      </c>
      <c r="E104" s="174"/>
      <c r="F104" s="172">
        <f>SUM(F105:F110)</f>
        <v>1460.5</v>
      </c>
      <c r="G104" s="472"/>
      <c r="H104" s="180"/>
      <c r="I104" s="422">
        <v>3.5</v>
      </c>
      <c r="J104" s="180">
        <f>F104*I104</f>
        <v>5111.75</v>
      </c>
      <c r="K104" s="134">
        <f>H104+J104</f>
        <v>5111.75</v>
      </c>
      <c r="L104" s="72">
        <f>SUM(K104:K115)</f>
        <v>8733.0597500000003</v>
      </c>
      <c r="M104" s="72">
        <f>L104/F104</f>
        <v>5.9794999999999998</v>
      </c>
      <c r="O104" s="231"/>
      <c r="P104" s="194"/>
    </row>
    <row r="105" spans="1:16" s="230" customFormat="1" outlineLevel="1">
      <c r="A105" s="60"/>
      <c r="B105" s="185"/>
      <c r="C105" s="183" t="str">
        <f t="shared" ref="C105:C110" si="14">C87</f>
        <v>სართული -2</v>
      </c>
      <c r="D105" s="137"/>
      <c r="E105" s="175"/>
      <c r="F105" s="137"/>
      <c r="G105" s="423"/>
      <c r="H105" s="239"/>
      <c r="I105" s="423"/>
      <c r="J105" s="239"/>
      <c r="K105" s="135"/>
      <c r="L105" s="73"/>
      <c r="M105" s="73"/>
      <c r="O105" s="232"/>
      <c r="P105" s="339"/>
    </row>
    <row r="106" spans="1:16" s="230" customFormat="1" outlineLevel="1">
      <c r="A106" s="60"/>
      <c r="B106" s="185"/>
      <c r="C106" s="183" t="str">
        <f t="shared" si="14"/>
        <v>სართული -1</v>
      </c>
      <c r="D106" s="137"/>
      <c r="E106" s="175"/>
      <c r="F106" s="137"/>
      <c r="G106" s="423"/>
      <c r="H106" s="239"/>
      <c r="I106" s="423"/>
      <c r="J106" s="239"/>
      <c r="K106" s="135"/>
      <c r="L106" s="73"/>
      <c r="M106" s="73"/>
      <c r="O106" s="232"/>
      <c r="P106" s="339"/>
    </row>
    <row r="107" spans="1:16" s="230" customFormat="1" outlineLevel="1">
      <c r="A107" s="60"/>
      <c r="B107" s="185"/>
      <c r="C107" s="183" t="str">
        <f t="shared" si="14"/>
        <v>სართული 1</v>
      </c>
      <c r="D107" s="137"/>
      <c r="E107" s="175"/>
      <c r="F107" s="137">
        <v>239.8</v>
      </c>
      <c r="G107" s="423"/>
      <c r="H107" s="239"/>
      <c r="I107" s="423"/>
      <c r="J107" s="239"/>
      <c r="K107" s="135"/>
      <c r="L107" s="73"/>
      <c r="M107" s="73"/>
      <c r="O107" s="232"/>
      <c r="P107" s="339"/>
    </row>
    <row r="108" spans="1:16" s="230" customFormat="1" outlineLevel="1">
      <c r="A108" s="60"/>
      <c r="B108" s="185"/>
      <c r="C108" s="183" t="str">
        <f t="shared" si="14"/>
        <v>სართული 2</v>
      </c>
      <c r="D108" s="137"/>
      <c r="E108" s="175"/>
      <c r="F108" s="137">
        <v>476.2</v>
      </c>
      <c r="G108" s="423"/>
      <c r="H108" s="239"/>
      <c r="I108" s="423"/>
      <c r="J108" s="239"/>
      <c r="K108" s="135"/>
      <c r="L108" s="73"/>
      <c r="M108" s="73"/>
      <c r="O108" s="232"/>
      <c r="P108" s="339"/>
    </row>
    <row r="109" spans="1:16" s="230" customFormat="1" outlineLevel="1">
      <c r="A109" s="60"/>
      <c r="B109" s="185"/>
      <c r="C109" s="183" t="str">
        <f t="shared" si="14"/>
        <v>სართული 3</v>
      </c>
      <c r="D109" s="137"/>
      <c r="E109" s="175"/>
      <c r="F109" s="137">
        <v>367.1</v>
      </c>
      <c r="G109" s="423"/>
      <c r="H109" s="239"/>
      <c r="I109" s="423"/>
      <c r="J109" s="239"/>
      <c r="K109" s="135"/>
      <c r="L109" s="73"/>
      <c r="M109" s="73"/>
      <c r="O109" s="232"/>
      <c r="P109" s="339"/>
    </row>
    <row r="110" spans="1:16" s="230" customFormat="1" outlineLevel="1">
      <c r="A110" s="60"/>
      <c r="B110" s="185"/>
      <c r="C110" s="183" t="str">
        <f t="shared" si="14"/>
        <v>სართული 4</v>
      </c>
      <c r="D110" s="137"/>
      <c r="E110" s="175"/>
      <c r="F110" s="137">
        <v>377.4</v>
      </c>
      <c r="G110" s="423"/>
      <c r="H110" s="239"/>
      <c r="I110" s="423"/>
      <c r="J110" s="239"/>
      <c r="K110" s="135"/>
      <c r="L110" s="73"/>
      <c r="M110" s="73"/>
      <c r="O110" s="232"/>
      <c r="P110" s="339"/>
    </row>
    <row r="111" spans="1:16" s="230" customFormat="1" outlineLevel="1">
      <c r="A111" s="60"/>
      <c r="B111" s="185"/>
      <c r="C111" s="166" t="s">
        <v>87</v>
      </c>
      <c r="D111" s="137" t="s">
        <v>88</v>
      </c>
      <c r="E111" s="164">
        <v>0.83</v>
      </c>
      <c r="F111" s="202">
        <f>E111*F104</f>
        <v>1212.2149999999999</v>
      </c>
      <c r="G111" s="181">
        <v>0.65</v>
      </c>
      <c r="H111" s="139">
        <f>F111*G111</f>
        <v>787.93975</v>
      </c>
      <c r="I111" s="482"/>
      <c r="J111" s="139"/>
      <c r="K111" s="135">
        <f t="shared" ref="K111:K115" si="15">H111+J111</f>
        <v>787.93975</v>
      </c>
      <c r="L111" s="73"/>
      <c r="M111" s="73"/>
      <c r="O111" s="136"/>
      <c r="P111" s="339"/>
    </row>
    <row r="112" spans="1:16">
      <c r="A112" s="61"/>
      <c r="B112" s="63"/>
      <c r="C112" s="166" t="s">
        <v>89</v>
      </c>
      <c r="D112" s="165" t="s">
        <v>45</v>
      </c>
      <c r="E112" s="164">
        <v>1.2</v>
      </c>
      <c r="F112" s="173">
        <f>E112*F104</f>
        <v>1752.6</v>
      </c>
      <c r="G112" s="181">
        <v>0.5</v>
      </c>
      <c r="H112" s="139">
        <f>F112*G112</f>
        <v>876.3</v>
      </c>
      <c r="I112" s="482"/>
      <c r="J112" s="139"/>
      <c r="K112" s="135">
        <f t="shared" si="15"/>
        <v>876.3</v>
      </c>
      <c r="L112" s="74"/>
      <c r="M112" s="74"/>
      <c r="O112" s="136"/>
      <c r="P112" s="140"/>
    </row>
    <row r="113" spans="1:16">
      <c r="A113" s="61"/>
      <c r="B113" s="63"/>
      <c r="C113" s="166" t="s">
        <v>90</v>
      </c>
      <c r="D113" s="165" t="s">
        <v>91</v>
      </c>
      <c r="E113" s="164">
        <f>18/100</f>
        <v>0.18</v>
      </c>
      <c r="F113" s="173">
        <f>E113*F104</f>
        <v>262.89</v>
      </c>
      <c r="G113" s="181">
        <v>0.5</v>
      </c>
      <c r="H113" s="139">
        <f>F113*G113</f>
        <v>131.44499999999999</v>
      </c>
      <c r="I113" s="482"/>
      <c r="J113" s="139"/>
      <c r="K113" s="135">
        <f t="shared" si="15"/>
        <v>131.44499999999999</v>
      </c>
      <c r="L113" s="74"/>
      <c r="M113" s="74"/>
      <c r="O113" s="136"/>
      <c r="P113" s="140"/>
    </row>
    <row r="114" spans="1:16">
      <c r="A114" s="61"/>
      <c r="B114" s="63"/>
      <c r="C114" s="166" t="s">
        <v>92</v>
      </c>
      <c r="D114" s="165" t="s">
        <v>88</v>
      </c>
      <c r="E114" s="164">
        <v>0.5</v>
      </c>
      <c r="F114" s="173">
        <f>E114*F104</f>
        <v>730.25</v>
      </c>
      <c r="G114" s="181">
        <v>1.5</v>
      </c>
      <c r="H114" s="139">
        <f t="shared" ref="H114:H115" si="16">F114*G114</f>
        <v>1095.375</v>
      </c>
      <c r="I114" s="482"/>
      <c r="J114" s="139"/>
      <c r="K114" s="135">
        <f t="shared" si="15"/>
        <v>1095.375</v>
      </c>
      <c r="L114" s="74"/>
      <c r="M114" s="74"/>
      <c r="O114" s="136"/>
      <c r="P114" s="140"/>
    </row>
    <row r="115" spans="1:16" ht="12" thickBot="1">
      <c r="A115" s="61"/>
      <c r="B115" s="63"/>
      <c r="C115" s="166" t="s">
        <v>21</v>
      </c>
      <c r="D115" s="165"/>
      <c r="E115" s="164">
        <v>1</v>
      </c>
      <c r="F115" s="173">
        <f>E115*F104</f>
        <v>1460.5</v>
      </c>
      <c r="G115" s="181">
        <v>0.5</v>
      </c>
      <c r="H115" s="139">
        <f t="shared" si="16"/>
        <v>730.25</v>
      </c>
      <c r="I115" s="482"/>
      <c r="J115" s="139"/>
      <c r="K115" s="135">
        <f t="shared" si="15"/>
        <v>730.25</v>
      </c>
      <c r="L115" s="74"/>
      <c r="M115" s="74"/>
      <c r="O115" s="136"/>
      <c r="P115" s="140"/>
    </row>
    <row r="116" spans="1:16" s="230" customFormat="1" ht="22.5">
      <c r="A116" s="224">
        <v>12</v>
      </c>
      <c r="B116" s="171"/>
      <c r="C116" s="182" t="s">
        <v>167</v>
      </c>
      <c r="D116" s="119" t="s">
        <v>60</v>
      </c>
      <c r="E116" s="174"/>
      <c r="F116" s="172">
        <f>SUM(F117:F122)</f>
        <v>1939.3000000000002</v>
      </c>
      <c r="G116" s="472"/>
      <c r="H116" s="180"/>
      <c r="I116" s="422">
        <v>4.2</v>
      </c>
      <c r="J116" s="180">
        <f>F116*I116</f>
        <v>8145.0600000000013</v>
      </c>
      <c r="K116" s="134">
        <f>H116+J116</f>
        <v>8145.0600000000013</v>
      </c>
      <c r="L116" s="72">
        <f>SUM(K116:K127)</f>
        <v>13292.931850000003</v>
      </c>
      <c r="M116" s="72">
        <f>L116/F116</f>
        <v>6.8545000000000007</v>
      </c>
      <c r="O116" s="231"/>
      <c r="P116" s="194"/>
    </row>
    <row r="117" spans="1:16" s="230" customFormat="1" outlineLevel="1">
      <c r="A117" s="60"/>
      <c r="B117" s="185"/>
      <c r="C117" s="183" t="str">
        <f>C105</f>
        <v>სართული -2</v>
      </c>
      <c r="D117" s="137"/>
      <c r="E117" s="175"/>
      <c r="F117" s="137">
        <v>831.4</v>
      </c>
      <c r="G117" s="423"/>
      <c r="H117" s="239"/>
      <c r="I117" s="423"/>
      <c r="J117" s="239"/>
      <c r="K117" s="135"/>
      <c r="L117" s="73"/>
      <c r="M117" s="73"/>
      <c r="O117" s="232"/>
      <c r="P117" s="339"/>
    </row>
    <row r="118" spans="1:16" s="230" customFormat="1" outlineLevel="1">
      <c r="A118" s="60"/>
      <c r="B118" s="185"/>
      <c r="C118" s="183" t="str">
        <f t="shared" ref="C118:C122" si="17">C106</f>
        <v>სართული -1</v>
      </c>
      <c r="D118" s="137"/>
      <c r="E118" s="175"/>
      <c r="F118" s="137">
        <v>885.9</v>
      </c>
      <c r="G118" s="423"/>
      <c r="H118" s="239"/>
      <c r="I118" s="423"/>
      <c r="J118" s="239"/>
      <c r="K118" s="135"/>
      <c r="L118" s="73"/>
      <c r="M118" s="73"/>
      <c r="O118" s="232"/>
      <c r="P118" s="339"/>
    </row>
    <row r="119" spans="1:16" s="230" customFormat="1" outlineLevel="1">
      <c r="A119" s="60"/>
      <c r="B119" s="185"/>
      <c r="C119" s="183" t="str">
        <f t="shared" si="17"/>
        <v>სართული 1</v>
      </c>
      <c r="D119" s="137"/>
      <c r="E119" s="175"/>
      <c r="F119" s="137">
        <v>57.8</v>
      </c>
      <c r="G119" s="423"/>
      <c r="H119" s="239"/>
      <c r="I119" s="423"/>
      <c r="J119" s="239"/>
      <c r="K119" s="135"/>
      <c r="L119" s="73"/>
      <c r="M119" s="73"/>
      <c r="O119" s="232"/>
      <c r="P119" s="339"/>
    </row>
    <row r="120" spans="1:16" s="230" customFormat="1" outlineLevel="1">
      <c r="A120" s="60"/>
      <c r="B120" s="185"/>
      <c r="C120" s="183" t="str">
        <f t="shared" si="17"/>
        <v>სართული 2</v>
      </c>
      <c r="D120" s="137"/>
      <c r="E120" s="175"/>
      <c r="F120" s="137">
        <v>54.9</v>
      </c>
      <c r="G120" s="423"/>
      <c r="H120" s="239"/>
      <c r="I120" s="423"/>
      <c r="J120" s="239"/>
      <c r="K120" s="135"/>
      <c r="L120" s="73"/>
      <c r="M120" s="73"/>
      <c r="O120" s="232"/>
      <c r="P120" s="339"/>
    </row>
    <row r="121" spans="1:16" s="230" customFormat="1" outlineLevel="1">
      <c r="A121" s="60"/>
      <c r="B121" s="185"/>
      <c r="C121" s="183" t="str">
        <f t="shared" si="17"/>
        <v>სართული 3</v>
      </c>
      <c r="D121" s="137"/>
      <c r="E121" s="175"/>
      <c r="F121" s="137">
        <v>54.9</v>
      </c>
      <c r="G121" s="423"/>
      <c r="H121" s="239"/>
      <c r="I121" s="423"/>
      <c r="J121" s="239"/>
      <c r="K121" s="135"/>
      <c r="L121" s="73"/>
      <c r="M121" s="73"/>
      <c r="O121" s="232"/>
      <c r="P121" s="339"/>
    </row>
    <row r="122" spans="1:16" s="230" customFormat="1" outlineLevel="1">
      <c r="A122" s="60"/>
      <c r="B122" s="185"/>
      <c r="C122" s="183" t="str">
        <f t="shared" si="17"/>
        <v>სართული 4</v>
      </c>
      <c r="D122" s="137"/>
      <c r="E122" s="175"/>
      <c r="F122" s="137">
        <v>54.4</v>
      </c>
      <c r="G122" s="423"/>
      <c r="H122" s="239"/>
      <c r="I122" s="423"/>
      <c r="J122" s="239"/>
      <c r="K122" s="135"/>
      <c r="L122" s="73"/>
      <c r="M122" s="73"/>
      <c r="O122" s="232"/>
      <c r="P122" s="339"/>
    </row>
    <row r="123" spans="1:16" s="230" customFormat="1" outlineLevel="1">
      <c r="A123" s="60"/>
      <c r="B123" s="185"/>
      <c r="C123" s="166" t="s">
        <v>87</v>
      </c>
      <c r="D123" s="137" t="s">
        <v>88</v>
      </c>
      <c r="E123" s="164">
        <v>0.83</v>
      </c>
      <c r="F123" s="202">
        <f>E123*F116</f>
        <v>1609.6190000000001</v>
      </c>
      <c r="G123" s="181">
        <v>0.65</v>
      </c>
      <c r="H123" s="139">
        <f>F123*G123</f>
        <v>1046.2523500000002</v>
      </c>
      <c r="I123" s="482"/>
      <c r="J123" s="139"/>
      <c r="K123" s="135">
        <f t="shared" ref="K123:K127" si="18">H123+J123</f>
        <v>1046.2523500000002</v>
      </c>
      <c r="L123" s="73"/>
      <c r="M123" s="73"/>
      <c r="O123" s="136"/>
      <c r="P123" s="339"/>
    </row>
    <row r="124" spans="1:16">
      <c r="A124" s="61"/>
      <c r="B124" s="63"/>
      <c r="C124" s="166" t="s">
        <v>89</v>
      </c>
      <c r="D124" s="165" t="s">
        <v>45</v>
      </c>
      <c r="E124" s="164">
        <v>1.2</v>
      </c>
      <c r="F124" s="173">
        <f>E124*F116</f>
        <v>2327.1600000000003</v>
      </c>
      <c r="G124" s="181">
        <v>0.5</v>
      </c>
      <c r="H124" s="139">
        <f>F124*G124</f>
        <v>1163.5800000000002</v>
      </c>
      <c r="I124" s="482"/>
      <c r="J124" s="139"/>
      <c r="K124" s="135">
        <f t="shared" si="18"/>
        <v>1163.5800000000002</v>
      </c>
      <c r="L124" s="74"/>
      <c r="M124" s="74"/>
      <c r="O124" s="136"/>
      <c r="P124" s="140"/>
    </row>
    <row r="125" spans="1:16">
      <c r="A125" s="61"/>
      <c r="B125" s="63"/>
      <c r="C125" s="166" t="s">
        <v>90</v>
      </c>
      <c r="D125" s="165" t="s">
        <v>91</v>
      </c>
      <c r="E125" s="164">
        <f>18/100</f>
        <v>0.18</v>
      </c>
      <c r="F125" s="173">
        <f>E125*F116</f>
        <v>349.07400000000001</v>
      </c>
      <c r="G125" s="181">
        <v>0.5</v>
      </c>
      <c r="H125" s="139">
        <f>F125*G125</f>
        <v>174.53700000000001</v>
      </c>
      <c r="I125" s="482"/>
      <c r="J125" s="139"/>
      <c r="K125" s="135">
        <f t="shared" si="18"/>
        <v>174.53700000000001</v>
      </c>
      <c r="L125" s="74"/>
      <c r="M125" s="74"/>
      <c r="O125" s="136"/>
      <c r="P125" s="140"/>
    </row>
    <row r="126" spans="1:16">
      <c r="A126" s="61"/>
      <c r="B126" s="63"/>
      <c r="C126" s="166" t="s">
        <v>92</v>
      </c>
      <c r="D126" s="165" t="s">
        <v>88</v>
      </c>
      <c r="E126" s="164">
        <v>0.5</v>
      </c>
      <c r="F126" s="173">
        <f>E126*F116</f>
        <v>969.65000000000009</v>
      </c>
      <c r="G126" s="181">
        <v>1.85</v>
      </c>
      <c r="H126" s="139">
        <f t="shared" ref="H126:H127" si="19">F126*G126</f>
        <v>1793.8525000000002</v>
      </c>
      <c r="I126" s="482"/>
      <c r="J126" s="139"/>
      <c r="K126" s="135">
        <f t="shared" si="18"/>
        <v>1793.8525000000002</v>
      </c>
      <c r="L126" s="74"/>
      <c r="M126" s="74"/>
      <c r="O126" s="136"/>
      <c r="P126" s="140"/>
    </row>
    <row r="127" spans="1:16" ht="12" thickBot="1">
      <c r="A127" s="61"/>
      <c r="B127" s="63"/>
      <c r="C127" s="166" t="s">
        <v>21</v>
      </c>
      <c r="D127" s="165"/>
      <c r="E127" s="164">
        <v>1</v>
      </c>
      <c r="F127" s="173">
        <f>E127*F116</f>
        <v>1939.3000000000002</v>
      </c>
      <c r="G127" s="181">
        <v>0.5</v>
      </c>
      <c r="H127" s="139">
        <f t="shared" si="19"/>
        <v>969.65000000000009</v>
      </c>
      <c r="I127" s="482"/>
      <c r="J127" s="139"/>
      <c r="K127" s="135">
        <f t="shared" si="18"/>
        <v>969.65000000000009</v>
      </c>
      <c r="L127" s="74"/>
      <c r="M127" s="74"/>
      <c r="O127" s="136"/>
      <c r="P127" s="140"/>
    </row>
    <row r="128" spans="1:16" s="230" customFormat="1">
      <c r="A128" s="224">
        <v>13</v>
      </c>
      <c r="B128" s="171"/>
      <c r="C128" s="182" t="s">
        <v>153</v>
      </c>
      <c r="D128" s="119" t="s">
        <v>60</v>
      </c>
      <c r="E128" s="174"/>
      <c r="F128" s="172">
        <f>SUM(F129:F134)</f>
        <v>1738.1</v>
      </c>
      <c r="G128" s="472"/>
      <c r="H128" s="180"/>
      <c r="I128" s="422">
        <v>5</v>
      </c>
      <c r="J128" s="180">
        <f>F128*I128</f>
        <v>8690.5</v>
      </c>
      <c r="K128" s="134">
        <f>H128+J128</f>
        <v>8690.5</v>
      </c>
      <c r="L128" s="72">
        <f>SUM(K128:K137)</f>
        <v>18684.575000000001</v>
      </c>
      <c r="M128" s="72">
        <f>L128/F128</f>
        <v>10.750000000000002</v>
      </c>
      <c r="O128" s="231"/>
      <c r="P128" s="194"/>
    </row>
    <row r="129" spans="1:16" s="230" customFormat="1" outlineLevel="1">
      <c r="A129" s="60"/>
      <c r="B129" s="185"/>
      <c r="C129" s="183" t="str">
        <f>C105</f>
        <v>სართული -2</v>
      </c>
      <c r="D129" s="137"/>
      <c r="E129" s="175"/>
      <c r="F129" s="137"/>
      <c r="G129" s="423"/>
      <c r="H129" s="239"/>
      <c r="I129" s="423"/>
      <c r="J129" s="239"/>
      <c r="K129" s="135"/>
      <c r="L129" s="73"/>
      <c r="M129" s="73"/>
      <c r="O129" s="232"/>
      <c r="P129" s="339"/>
    </row>
    <row r="130" spans="1:16" s="230" customFormat="1" outlineLevel="1">
      <c r="A130" s="60"/>
      <c r="B130" s="185"/>
      <c r="C130" s="183" t="str">
        <f t="shared" ref="C130:C134" si="20">C106</f>
        <v>სართული -1</v>
      </c>
      <c r="D130" s="137"/>
      <c r="E130" s="175"/>
      <c r="F130" s="137"/>
      <c r="G130" s="423"/>
      <c r="H130" s="239"/>
      <c r="I130" s="423"/>
      <c r="J130" s="239"/>
      <c r="K130" s="135"/>
      <c r="L130" s="73"/>
      <c r="M130" s="73"/>
      <c r="O130" s="232"/>
      <c r="P130" s="339"/>
    </row>
    <row r="131" spans="1:16" s="230" customFormat="1" outlineLevel="1">
      <c r="A131" s="60"/>
      <c r="B131" s="185"/>
      <c r="C131" s="183" t="str">
        <f t="shared" si="20"/>
        <v>სართული 1</v>
      </c>
      <c r="D131" s="137"/>
      <c r="E131" s="175"/>
      <c r="F131" s="137">
        <v>469.5</v>
      </c>
      <c r="G131" s="423"/>
      <c r="H131" s="239"/>
      <c r="I131" s="423"/>
      <c r="J131" s="239"/>
      <c r="K131" s="135"/>
      <c r="L131" s="73"/>
      <c r="M131" s="73"/>
      <c r="O131" s="232"/>
      <c r="P131" s="339"/>
    </row>
    <row r="132" spans="1:16" s="230" customFormat="1" outlineLevel="1">
      <c r="A132" s="60"/>
      <c r="B132" s="185"/>
      <c r="C132" s="183" t="str">
        <f t="shared" si="20"/>
        <v>სართული 2</v>
      </c>
      <c r="D132" s="137"/>
      <c r="E132" s="175"/>
      <c r="F132" s="137">
        <v>360</v>
      </c>
      <c r="G132" s="423"/>
      <c r="H132" s="239"/>
      <c r="I132" s="423"/>
      <c r="J132" s="239"/>
      <c r="K132" s="135"/>
      <c r="L132" s="73"/>
      <c r="M132" s="73"/>
      <c r="O132" s="232"/>
      <c r="P132" s="339"/>
    </row>
    <row r="133" spans="1:16" s="230" customFormat="1" outlineLevel="1">
      <c r="A133" s="60"/>
      <c r="B133" s="185"/>
      <c r="C133" s="183" t="str">
        <f t="shared" si="20"/>
        <v>სართული 3</v>
      </c>
      <c r="D133" s="137"/>
      <c r="E133" s="175"/>
      <c r="F133" s="137">
        <v>466</v>
      </c>
      <c r="G133" s="423"/>
      <c r="H133" s="239"/>
      <c r="I133" s="423"/>
      <c r="J133" s="239"/>
      <c r="K133" s="135"/>
      <c r="L133" s="73"/>
      <c r="M133" s="73"/>
      <c r="O133" s="232"/>
      <c r="P133" s="339"/>
    </row>
    <row r="134" spans="1:16" s="230" customFormat="1" outlineLevel="1">
      <c r="A134" s="60"/>
      <c r="B134" s="185"/>
      <c r="C134" s="183" t="str">
        <f t="shared" si="20"/>
        <v>სართული 4</v>
      </c>
      <c r="D134" s="137"/>
      <c r="E134" s="175"/>
      <c r="F134" s="137">
        <v>442.6</v>
      </c>
      <c r="G134" s="423"/>
      <c r="H134" s="239"/>
      <c r="I134" s="423"/>
      <c r="J134" s="239"/>
      <c r="K134" s="135"/>
      <c r="L134" s="73"/>
      <c r="M134" s="73"/>
      <c r="O134" s="232"/>
      <c r="P134" s="339"/>
    </row>
    <row r="135" spans="1:16" s="230" customFormat="1" outlineLevel="1">
      <c r="A135" s="60"/>
      <c r="B135" s="185"/>
      <c r="C135" s="166" t="s">
        <v>154</v>
      </c>
      <c r="D135" s="137" t="s">
        <v>60</v>
      </c>
      <c r="E135" s="164">
        <v>1.05</v>
      </c>
      <c r="F135" s="202">
        <f>E135*F128</f>
        <v>1825.0049999999999</v>
      </c>
      <c r="G135" s="181">
        <v>3.5</v>
      </c>
      <c r="H135" s="139">
        <f>F135*G135</f>
        <v>6387.5174999999999</v>
      </c>
      <c r="I135" s="482"/>
      <c r="J135" s="139"/>
      <c r="K135" s="135">
        <f t="shared" ref="K135:K137" si="21">H135+J135</f>
        <v>6387.5174999999999</v>
      </c>
      <c r="L135" s="73"/>
      <c r="M135" s="73"/>
      <c r="O135" s="136"/>
      <c r="P135" s="339"/>
    </row>
    <row r="136" spans="1:16" s="230" customFormat="1" outlineLevel="1">
      <c r="A136" s="60"/>
      <c r="B136" s="185"/>
      <c r="C136" s="166" t="s">
        <v>113</v>
      </c>
      <c r="D136" s="137" t="s">
        <v>60</v>
      </c>
      <c r="E136" s="164">
        <v>1.05</v>
      </c>
      <c r="F136" s="202">
        <f>E136*F128</f>
        <v>1825.0049999999999</v>
      </c>
      <c r="G136" s="181">
        <v>1.5</v>
      </c>
      <c r="H136" s="139">
        <f>F136*G136</f>
        <v>2737.5074999999997</v>
      </c>
      <c r="I136" s="482"/>
      <c r="J136" s="139"/>
      <c r="K136" s="135">
        <f t="shared" ref="K136" si="22">H136+J136</f>
        <v>2737.5074999999997</v>
      </c>
      <c r="L136" s="73"/>
      <c r="M136" s="73"/>
      <c r="O136" s="136"/>
      <c r="P136" s="339"/>
    </row>
    <row r="137" spans="1:16" ht="12" thickBot="1">
      <c r="A137" s="61"/>
      <c r="B137" s="63"/>
      <c r="C137" s="166" t="s">
        <v>21</v>
      </c>
      <c r="D137" s="165" t="s">
        <v>60</v>
      </c>
      <c r="E137" s="164">
        <v>1</v>
      </c>
      <c r="F137" s="173">
        <f>E137*F128</f>
        <v>1738.1</v>
      </c>
      <c r="G137" s="181">
        <v>0.5</v>
      </c>
      <c r="H137" s="139">
        <f>F137*G137</f>
        <v>869.05</v>
      </c>
      <c r="I137" s="482"/>
      <c r="J137" s="139"/>
      <c r="K137" s="135">
        <f t="shared" si="21"/>
        <v>869.05</v>
      </c>
      <c r="L137" s="74"/>
      <c r="M137" s="74"/>
      <c r="O137" s="136"/>
      <c r="P137" s="140"/>
    </row>
    <row r="138" spans="1:16" s="230" customFormat="1">
      <c r="A138" s="224">
        <v>14</v>
      </c>
      <c r="B138" s="171"/>
      <c r="C138" s="182" t="s">
        <v>155</v>
      </c>
      <c r="D138" s="119" t="s">
        <v>60</v>
      </c>
      <c r="E138" s="174"/>
      <c r="F138" s="172">
        <f>SUM(F139:F144)</f>
        <v>112</v>
      </c>
      <c r="G138" s="472"/>
      <c r="H138" s="180"/>
      <c r="I138" s="422">
        <v>5</v>
      </c>
      <c r="J138" s="180">
        <f>F138*I138</f>
        <v>560</v>
      </c>
      <c r="K138" s="134">
        <f>H138+J138</f>
        <v>560</v>
      </c>
      <c r="L138" s="72">
        <f>SUM(K138:K147)</f>
        <v>1239.28</v>
      </c>
      <c r="M138" s="72">
        <f>L138/F138</f>
        <v>11.065</v>
      </c>
      <c r="O138" s="231"/>
      <c r="P138" s="194"/>
    </row>
    <row r="139" spans="1:16" s="230" customFormat="1" outlineLevel="1">
      <c r="A139" s="60"/>
      <c r="B139" s="185"/>
      <c r="C139" s="183" t="str">
        <f>C129</f>
        <v>სართული -2</v>
      </c>
      <c r="D139" s="137"/>
      <c r="E139" s="175"/>
      <c r="F139" s="137"/>
      <c r="G139" s="423"/>
      <c r="H139" s="239"/>
      <c r="I139" s="423"/>
      <c r="J139" s="239"/>
      <c r="K139" s="135"/>
      <c r="L139" s="73"/>
      <c r="M139" s="73"/>
      <c r="O139" s="232"/>
      <c r="P139" s="339"/>
    </row>
    <row r="140" spans="1:16" s="230" customFormat="1" outlineLevel="1">
      <c r="A140" s="60"/>
      <c r="B140" s="185"/>
      <c r="C140" s="183" t="str">
        <f t="shared" ref="C140:C144" si="23">C130</f>
        <v>სართული -1</v>
      </c>
      <c r="D140" s="137"/>
      <c r="E140" s="175"/>
      <c r="F140" s="137"/>
      <c r="G140" s="423"/>
      <c r="H140" s="239"/>
      <c r="I140" s="423"/>
      <c r="J140" s="239"/>
      <c r="K140" s="135"/>
      <c r="L140" s="73"/>
      <c r="M140" s="73"/>
      <c r="O140" s="232"/>
      <c r="P140" s="339"/>
    </row>
    <row r="141" spans="1:16" s="230" customFormat="1" outlineLevel="1">
      <c r="A141" s="60"/>
      <c r="B141" s="185"/>
      <c r="C141" s="183" t="str">
        <f t="shared" si="23"/>
        <v>სართული 1</v>
      </c>
      <c r="D141" s="137"/>
      <c r="E141" s="175"/>
      <c r="F141" s="137">
        <v>35.4</v>
      </c>
      <c r="G141" s="423"/>
      <c r="H141" s="239"/>
      <c r="I141" s="423"/>
      <c r="J141" s="239"/>
      <c r="K141" s="135"/>
      <c r="L141" s="73"/>
      <c r="M141" s="73"/>
      <c r="O141" s="232"/>
      <c r="P141" s="339"/>
    </row>
    <row r="142" spans="1:16" s="230" customFormat="1" outlineLevel="1">
      <c r="A142" s="60"/>
      <c r="B142" s="185"/>
      <c r="C142" s="183" t="str">
        <f t="shared" si="23"/>
        <v>სართული 2</v>
      </c>
      <c r="D142" s="137"/>
      <c r="E142" s="175"/>
      <c r="F142" s="137">
        <v>38.1</v>
      </c>
      <c r="G142" s="423"/>
      <c r="H142" s="239"/>
      <c r="I142" s="423"/>
      <c r="J142" s="239"/>
      <c r="K142" s="135"/>
      <c r="L142" s="73"/>
      <c r="M142" s="73"/>
      <c r="O142" s="232"/>
      <c r="P142" s="339"/>
    </row>
    <row r="143" spans="1:16" s="230" customFormat="1" outlineLevel="1">
      <c r="A143" s="60"/>
      <c r="B143" s="185"/>
      <c r="C143" s="183" t="str">
        <f t="shared" si="23"/>
        <v>სართული 3</v>
      </c>
      <c r="D143" s="137"/>
      <c r="E143" s="175"/>
      <c r="F143" s="137">
        <v>14.6</v>
      </c>
      <c r="G143" s="423"/>
      <c r="H143" s="239"/>
      <c r="I143" s="423"/>
      <c r="J143" s="239"/>
      <c r="K143" s="135"/>
      <c r="L143" s="73"/>
      <c r="M143" s="73"/>
      <c r="O143" s="232"/>
      <c r="P143" s="339"/>
    </row>
    <row r="144" spans="1:16" s="230" customFormat="1" outlineLevel="1">
      <c r="A144" s="60"/>
      <c r="B144" s="185"/>
      <c r="C144" s="183" t="str">
        <f t="shared" si="23"/>
        <v>სართული 4</v>
      </c>
      <c r="D144" s="137"/>
      <c r="E144" s="175"/>
      <c r="F144" s="137">
        <v>23.9</v>
      </c>
      <c r="G144" s="423"/>
      <c r="H144" s="239"/>
      <c r="I144" s="423"/>
      <c r="J144" s="239"/>
      <c r="K144" s="135"/>
      <c r="L144" s="73"/>
      <c r="M144" s="73"/>
      <c r="O144" s="232"/>
      <c r="P144" s="339"/>
    </row>
    <row r="145" spans="1:25" s="230" customFormat="1" outlineLevel="1">
      <c r="A145" s="60"/>
      <c r="B145" s="185"/>
      <c r="C145" s="166" t="s">
        <v>154</v>
      </c>
      <c r="D145" s="137" t="s">
        <v>60</v>
      </c>
      <c r="E145" s="164">
        <v>1.05</v>
      </c>
      <c r="F145" s="202">
        <f>E145*F138</f>
        <v>117.60000000000001</v>
      </c>
      <c r="G145" s="181">
        <v>3.8</v>
      </c>
      <c r="H145" s="139">
        <f>F145*G145</f>
        <v>446.88</v>
      </c>
      <c r="I145" s="482"/>
      <c r="J145" s="139"/>
      <c r="K145" s="135">
        <f t="shared" ref="K145:K147" si="24">H145+J145</f>
        <v>446.88</v>
      </c>
      <c r="L145" s="73"/>
      <c r="M145" s="73"/>
      <c r="O145" s="136"/>
      <c r="P145" s="339"/>
    </row>
    <row r="146" spans="1:25" s="230" customFormat="1" outlineLevel="1">
      <c r="A146" s="60"/>
      <c r="B146" s="185"/>
      <c r="C146" s="166" t="s">
        <v>113</v>
      </c>
      <c r="D146" s="137" t="s">
        <v>60</v>
      </c>
      <c r="E146" s="164">
        <v>1.05</v>
      </c>
      <c r="F146" s="202">
        <f>E146*F138</f>
        <v>117.60000000000001</v>
      </c>
      <c r="G146" s="181">
        <v>1.5</v>
      </c>
      <c r="H146" s="139">
        <f>F146*G146</f>
        <v>176.4</v>
      </c>
      <c r="I146" s="482"/>
      <c r="J146" s="139"/>
      <c r="K146" s="135">
        <f t="shared" si="24"/>
        <v>176.4</v>
      </c>
      <c r="L146" s="73"/>
      <c r="M146" s="73"/>
      <c r="O146" s="136"/>
      <c r="P146" s="339"/>
    </row>
    <row r="147" spans="1:25" ht="12" thickBot="1">
      <c r="A147" s="61"/>
      <c r="B147" s="63"/>
      <c r="C147" s="166" t="s">
        <v>21</v>
      </c>
      <c r="D147" s="165" t="s">
        <v>60</v>
      </c>
      <c r="E147" s="164">
        <v>1</v>
      </c>
      <c r="F147" s="173">
        <f>E147*F138</f>
        <v>112</v>
      </c>
      <c r="G147" s="181">
        <v>0.5</v>
      </c>
      <c r="H147" s="139">
        <f>F147*G147</f>
        <v>56</v>
      </c>
      <c r="I147" s="482"/>
      <c r="J147" s="139"/>
      <c r="K147" s="135">
        <f t="shared" si="24"/>
        <v>56</v>
      </c>
      <c r="L147" s="74"/>
      <c r="M147" s="74"/>
      <c r="O147" s="136"/>
      <c r="P147" s="140"/>
    </row>
    <row r="148" spans="1:25" ht="12" thickBot="1">
      <c r="A148" s="158"/>
      <c r="B148" s="158"/>
      <c r="C148" s="46"/>
      <c r="D148" s="158"/>
      <c r="E148" s="46"/>
      <c r="F148" s="158"/>
      <c r="G148" s="158"/>
      <c r="H148" s="44"/>
      <c r="I148" s="158"/>
      <c r="J148" s="44"/>
      <c r="K148" s="158"/>
      <c r="L148" s="44"/>
      <c r="M148" s="158"/>
      <c r="N148" s="101"/>
      <c r="O148" s="483"/>
      <c r="P148" s="251"/>
    </row>
    <row r="149" spans="1:25" s="8" customFormat="1" ht="12" thickBot="1">
      <c r="A149" s="4"/>
      <c r="B149" s="4"/>
      <c r="C149" s="4"/>
      <c r="D149" s="4"/>
      <c r="E149" s="4"/>
      <c r="F149" s="223"/>
      <c r="G149" s="80"/>
      <c r="H149" s="90">
        <f>SUM(H12:H147)</f>
        <v>132389.88719999997</v>
      </c>
      <c r="I149" s="87"/>
      <c r="J149" s="90">
        <f>SUM(J12:J147)</f>
        <v>102423.65999999999</v>
      </c>
      <c r="K149" s="96"/>
      <c r="L149" s="69"/>
      <c r="M149" s="69"/>
      <c r="O149" s="448"/>
      <c r="P149" s="449"/>
    </row>
    <row r="150" spans="1:25" s="8" customFormat="1" ht="12" thickBot="1">
      <c r="A150" s="4"/>
      <c r="B150" s="4"/>
      <c r="C150" s="4"/>
      <c r="D150" s="4"/>
      <c r="E150" s="4"/>
      <c r="F150" s="223"/>
      <c r="G150" s="81"/>
      <c r="H150" s="55" t="s">
        <v>46</v>
      </c>
      <c r="I150" s="451">
        <v>0.02</v>
      </c>
      <c r="J150" s="91"/>
      <c r="K150" s="255">
        <f>I150*H149</f>
        <v>2647.7977439999995</v>
      </c>
      <c r="L150" s="69"/>
      <c r="M150" s="69"/>
      <c r="O150" s="448"/>
      <c r="P150" s="449"/>
    </row>
    <row r="151" spans="1:25" s="8" customFormat="1" ht="12" thickBot="1">
      <c r="A151" s="4"/>
      <c r="B151" s="4"/>
      <c r="C151" s="4"/>
      <c r="D151" s="4"/>
      <c r="E151" s="4"/>
      <c r="F151" s="223"/>
      <c r="G151" s="80"/>
      <c r="H151" s="26"/>
      <c r="I151" s="453"/>
      <c r="J151" s="90"/>
      <c r="K151" s="256"/>
      <c r="L151" s="69"/>
      <c r="M151" s="69"/>
      <c r="O151" s="484"/>
      <c r="P151" s="484"/>
    </row>
    <row r="152" spans="1:25" s="8" customFormat="1" ht="12" thickBot="1">
      <c r="A152" s="4"/>
      <c r="B152" s="4"/>
      <c r="C152" s="1"/>
      <c r="D152" s="402"/>
      <c r="E152" s="1"/>
      <c r="F152" s="230"/>
      <c r="G152" s="81"/>
      <c r="H152" s="295" t="s">
        <v>35</v>
      </c>
      <c r="I152" s="451"/>
      <c r="J152" s="91"/>
      <c r="K152" s="255">
        <f>SUM(K12:K150)</f>
        <v>237461.34494399998</v>
      </c>
      <c r="L152" s="69"/>
      <c r="M152" s="69"/>
      <c r="O152" s="484"/>
      <c r="P152" s="484"/>
    </row>
    <row r="153" spans="1:25" s="8" customFormat="1" ht="12" thickBot="1">
      <c r="A153" s="4"/>
      <c r="B153" s="4"/>
      <c r="C153" s="1"/>
      <c r="D153" s="402"/>
      <c r="E153" s="1"/>
      <c r="F153" s="230"/>
      <c r="G153" s="82"/>
      <c r="H153" s="29"/>
      <c r="I153" s="456"/>
      <c r="J153" s="92"/>
      <c r="K153" s="257"/>
      <c r="L153" s="69"/>
      <c r="M153" s="69"/>
      <c r="O153" s="484"/>
      <c r="P153" s="484"/>
    </row>
    <row r="154" spans="1:25" s="8" customFormat="1">
      <c r="B154" s="58"/>
      <c r="C154" s="6"/>
      <c r="F154" s="9"/>
      <c r="G154" s="83"/>
      <c r="H154" s="39" t="s">
        <v>47</v>
      </c>
      <c r="I154" s="458">
        <v>0.08</v>
      </c>
      <c r="J154" s="93"/>
      <c r="K154" s="258">
        <f>K152*I154</f>
        <v>18996.907595519999</v>
      </c>
      <c r="L154" s="69"/>
      <c r="M154" s="69"/>
      <c r="O154" s="484"/>
      <c r="P154" s="484"/>
    </row>
    <row r="155" spans="1:25" s="8" customFormat="1" ht="12" thickBot="1">
      <c r="B155" s="58"/>
      <c r="C155" s="6"/>
      <c r="F155" s="9"/>
      <c r="G155" s="84"/>
      <c r="H155" s="37" t="s">
        <v>35</v>
      </c>
      <c r="I155" s="460"/>
      <c r="J155" s="88"/>
      <c r="K155" s="259">
        <f>K152+K154</f>
        <v>256458.25253951998</v>
      </c>
      <c r="L155" s="69"/>
      <c r="M155" s="69"/>
      <c r="O155" s="484"/>
      <c r="P155" s="484"/>
    </row>
    <row r="156" spans="1:25" s="8" customFormat="1" ht="12" thickBot="1">
      <c r="B156" s="58"/>
      <c r="C156" s="6"/>
      <c r="F156" s="9"/>
      <c r="G156" s="85"/>
      <c r="H156" s="32"/>
      <c r="I156" s="462"/>
      <c r="J156" s="94"/>
      <c r="K156" s="260"/>
      <c r="L156" s="69"/>
      <c r="M156" s="69"/>
      <c r="O156" s="484"/>
      <c r="P156" s="484"/>
    </row>
    <row r="157" spans="1:25" s="8" customFormat="1">
      <c r="B157" s="58"/>
      <c r="C157" s="6"/>
      <c r="F157" s="9"/>
      <c r="G157" s="86"/>
      <c r="H157" s="39" t="s">
        <v>48</v>
      </c>
      <c r="I157" s="458">
        <v>0.08</v>
      </c>
      <c r="J157" s="93"/>
      <c r="K157" s="258">
        <f>K155*I157</f>
        <v>20516.660203161598</v>
      </c>
      <c r="L157" s="69"/>
      <c r="M157" s="69"/>
      <c r="O157" s="484"/>
      <c r="P157" s="484"/>
    </row>
    <row r="158" spans="1:25" s="8" customFormat="1" ht="16.5" thickBot="1">
      <c r="B158" s="58"/>
      <c r="C158" s="6"/>
      <c r="F158" s="9"/>
      <c r="G158" s="84"/>
      <c r="H158" s="37" t="s">
        <v>35</v>
      </c>
      <c r="I158" s="460"/>
      <c r="J158" s="88"/>
      <c r="K158" s="259">
        <f>K155+K157</f>
        <v>276974.91274268157</v>
      </c>
      <c r="L158" s="69"/>
      <c r="M158" s="69"/>
      <c r="O158" s="484"/>
      <c r="P158" s="484"/>
      <c r="T158"/>
      <c r="U158"/>
      <c r="V158"/>
      <c r="W158"/>
      <c r="X158"/>
      <c r="Y158"/>
    </row>
    <row r="159" spans="1:25" s="8" customFormat="1" ht="16.5" thickBot="1">
      <c r="B159" s="58"/>
      <c r="C159" s="6"/>
      <c r="F159" s="9"/>
      <c r="G159" s="85"/>
      <c r="H159" s="32"/>
      <c r="I159" s="462"/>
      <c r="J159" s="94"/>
      <c r="K159" s="260"/>
      <c r="L159" s="69"/>
      <c r="M159" s="69"/>
      <c r="P159" s="484"/>
      <c r="T159"/>
      <c r="U159"/>
      <c r="V159"/>
      <c r="W159"/>
      <c r="X159"/>
      <c r="Y159"/>
    </row>
    <row r="160" spans="1:25" s="8" customFormat="1" ht="15.75">
      <c r="B160" s="58"/>
      <c r="C160" s="6"/>
      <c r="F160" s="9"/>
      <c r="G160" s="86"/>
      <c r="H160" s="39" t="s">
        <v>49</v>
      </c>
      <c r="I160" s="458">
        <v>0</v>
      </c>
      <c r="J160" s="93"/>
      <c r="K160" s="258">
        <f>K158*I160</f>
        <v>0</v>
      </c>
      <c r="L160" s="69"/>
      <c r="M160" s="69"/>
      <c r="O160" s="484"/>
      <c r="P160" s="484"/>
      <c r="T160"/>
      <c r="U160"/>
      <c r="V160"/>
      <c r="W160"/>
      <c r="X160"/>
      <c r="Y160"/>
    </row>
    <row r="161" spans="1:25" s="6" customFormat="1" ht="16.5" thickBot="1">
      <c r="A161" s="8"/>
      <c r="B161" s="58"/>
      <c r="D161" s="8"/>
      <c r="E161" s="8"/>
      <c r="F161" s="9"/>
      <c r="G161" s="84"/>
      <c r="H161" s="37" t="s">
        <v>35</v>
      </c>
      <c r="I161" s="460"/>
      <c r="J161" s="88"/>
      <c r="K161" s="259">
        <f>K158+K160</f>
        <v>276974.91274268157</v>
      </c>
      <c r="L161" s="65"/>
      <c r="M161" s="65"/>
      <c r="O161" s="484"/>
      <c r="P161" s="484"/>
      <c r="T161"/>
      <c r="U161"/>
      <c r="V161"/>
      <c r="W161"/>
      <c r="X161"/>
      <c r="Y161"/>
    </row>
    <row r="162" spans="1:25" s="6" customFormat="1" ht="16.5" thickBot="1">
      <c r="A162" s="8"/>
      <c r="B162" s="58"/>
      <c r="D162" s="8"/>
      <c r="E162" s="8"/>
      <c r="F162" s="9"/>
      <c r="G162" s="85"/>
      <c r="H162" s="32"/>
      <c r="I162" s="462"/>
      <c r="J162" s="94"/>
      <c r="K162" s="260"/>
      <c r="L162" s="65"/>
      <c r="M162" s="65"/>
      <c r="O162" s="484"/>
      <c r="P162" s="484"/>
      <c r="T162"/>
      <c r="U162"/>
      <c r="V162"/>
      <c r="W162"/>
      <c r="X162"/>
      <c r="Y162"/>
    </row>
    <row r="163" spans="1:25" ht="15.75">
      <c r="A163" s="8"/>
      <c r="B163" s="58"/>
      <c r="C163" s="6"/>
      <c r="D163" s="8"/>
      <c r="E163" s="8"/>
      <c r="F163" s="9"/>
      <c r="G163" s="86"/>
      <c r="H163" s="18" t="s">
        <v>50</v>
      </c>
      <c r="I163" s="458">
        <v>0.18</v>
      </c>
      <c r="J163" s="93"/>
      <c r="K163" s="261">
        <f>K161*I163</f>
        <v>49855.484293682683</v>
      </c>
      <c r="L163" s="66"/>
      <c r="M163" s="66"/>
      <c r="O163" s="484"/>
      <c r="P163" s="484"/>
      <c r="T163"/>
      <c r="U163"/>
      <c r="V163"/>
      <c r="W163"/>
      <c r="X163"/>
      <c r="Y163"/>
    </row>
    <row r="164" spans="1:25" ht="16.5" thickBot="1">
      <c r="A164" s="8"/>
      <c r="B164" s="58"/>
      <c r="C164" s="6"/>
      <c r="D164" s="8"/>
      <c r="E164" s="8"/>
      <c r="F164" s="9"/>
      <c r="G164" s="84"/>
      <c r="H164" s="12" t="s">
        <v>35</v>
      </c>
      <c r="I164" s="97" t="s">
        <v>12</v>
      </c>
      <c r="J164" s="95"/>
      <c r="K164" s="262">
        <f>K161+K163</f>
        <v>326830.39703636424</v>
      </c>
      <c r="L164" s="66"/>
      <c r="M164" s="66"/>
      <c r="O164" s="484"/>
      <c r="P164" s="484"/>
      <c r="T164"/>
      <c r="U164"/>
      <c r="V164"/>
      <c r="W164"/>
      <c r="X164"/>
      <c r="Y164"/>
    </row>
    <row r="165" spans="1:25" ht="15.75">
      <c r="A165" s="8"/>
      <c r="B165" s="58"/>
      <c r="C165" s="6"/>
      <c r="D165" s="8"/>
      <c r="E165" s="8"/>
      <c r="F165" s="9"/>
      <c r="G165" s="69"/>
      <c r="H165" s="76"/>
      <c r="I165" s="69"/>
      <c r="J165" s="76"/>
      <c r="K165" s="69"/>
      <c r="L165" s="76"/>
      <c r="M165" s="76"/>
      <c r="O165" s="484"/>
      <c r="P165" s="484"/>
      <c r="T165"/>
      <c r="U165"/>
      <c r="V165"/>
      <c r="W165"/>
      <c r="X165"/>
      <c r="Y165"/>
    </row>
    <row r="166" spans="1:25" ht="15.75">
      <c r="A166" s="6"/>
      <c r="B166" s="59"/>
      <c r="C166" s="6"/>
      <c r="D166" s="10"/>
      <c r="E166" s="6"/>
      <c r="F166" s="7"/>
      <c r="G166" s="65"/>
      <c r="H166" s="52"/>
      <c r="I166" s="65"/>
      <c r="J166" s="52"/>
      <c r="K166" s="65"/>
      <c r="L166" s="52"/>
      <c r="M166" s="52"/>
      <c r="O166" s="448"/>
      <c r="P166" s="448"/>
      <c r="T166"/>
      <c r="U166"/>
      <c r="V166"/>
      <c r="W166"/>
      <c r="X166"/>
      <c r="Y166"/>
    </row>
    <row r="167" spans="1:25" ht="15.75">
      <c r="T167"/>
      <c r="U167"/>
      <c r="V167"/>
      <c r="W167"/>
      <c r="X167"/>
      <c r="Y167"/>
    </row>
    <row r="168" spans="1:25" ht="15.75">
      <c r="T168"/>
      <c r="U168"/>
      <c r="V168"/>
      <c r="W168"/>
      <c r="X168"/>
      <c r="Y168"/>
    </row>
    <row r="169" spans="1:25" ht="15.75">
      <c r="T169"/>
      <c r="U169"/>
      <c r="V169"/>
      <c r="W169"/>
      <c r="X169"/>
      <c r="Y169"/>
    </row>
    <row r="170" spans="1:25" ht="15.75">
      <c r="T170"/>
      <c r="U170"/>
      <c r="V170"/>
      <c r="W170"/>
      <c r="X170"/>
      <c r="Y170"/>
    </row>
    <row r="171" spans="1:25" ht="15.75">
      <c r="T171"/>
      <c r="U171"/>
      <c r="V171"/>
      <c r="W171"/>
      <c r="X171"/>
      <c r="Y171"/>
    </row>
    <row r="172" spans="1:25" ht="15.75">
      <c r="T172"/>
      <c r="U172"/>
      <c r="V172"/>
      <c r="W172"/>
      <c r="X172"/>
      <c r="Y172"/>
    </row>
    <row r="173" spans="1:25" ht="15.75">
      <c r="C173"/>
      <c r="D173"/>
      <c r="E173"/>
      <c r="F173"/>
      <c r="G173"/>
      <c r="H173"/>
      <c r="I173"/>
      <c r="J173"/>
      <c r="K173"/>
      <c r="L173"/>
      <c r="M173"/>
      <c r="N173"/>
      <c r="O173"/>
      <c r="T173"/>
      <c r="U173"/>
      <c r="V173"/>
      <c r="W173"/>
      <c r="X173"/>
      <c r="Y173"/>
    </row>
    <row r="174" spans="1:25" ht="15.75">
      <c r="C174"/>
      <c r="D174"/>
      <c r="E174"/>
      <c r="F174"/>
      <c r="G174"/>
      <c r="H174"/>
      <c r="I174"/>
      <c r="J174"/>
      <c r="K174"/>
      <c r="L174"/>
      <c r="M174"/>
      <c r="N174"/>
      <c r="O174"/>
      <c r="T174"/>
      <c r="U174"/>
      <c r="V174"/>
      <c r="W174"/>
      <c r="X174"/>
      <c r="Y174"/>
    </row>
    <row r="175" spans="1:25" ht="15.75">
      <c r="C175"/>
      <c r="D175"/>
      <c r="E175"/>
      <c r="F175"/>
      <c r="G175"/>
      <c r="H175"/>
      <c r="I175"/>
      <c r="J175"/>
      <c r="K175"/>
      <c r="L175"/>
      <c r="M175"/>
      <c r="N175"/>
      <c r="O175"/>
      <c r="T175"/>
      <c r="U175"/>
      <c r="V175"/>
      <c r="W175"/>
      <c r="X175"/>
      <c r="Y175"/>
    </row>
    <row r="176" spans="1:25" ht="15.75">
      <c r="C176"/>
      <c r="D176"/>
      <c r="E176"/>
      <c r="F176"/>
      <c r="G176"/>
      <c r="H176"/>
      <c r="I176"/>
      <c r="J176"/>
      <c r="K176"/>
      <c r="L176"/>
      <c r="M176"/>
      <c r="N176"/>
      <c r="O176"/>
      <c r="T176"/>
      <c r="U176"/>
      <c r="V176"/>
      <c r="W176"/>
      <c r="X176"/>
      <c r="Y176"/>
    </row>
    <row r="177" spans="3:25" ht="15.75">
      <c r="C177"/>
      <c r="D177"/>
      <c r="E177"/>
      <c r="F177"/>
      <c r="G177"/>
      <c r="H177"/>
      <c r="I177"/>
      <c r="J177"/>
      <c r="K177"/>
      <c r="L177"/>
      <c r="M177"/>
      <c r="N177"/>
      <c r="O177"/>
      <c r="T177"/>
      <c r="U177"/>
      <c r="V177"/>
      <c r="W177"/>
      <c r="X177"/>
      <c r="Y177"/>
    </row>
    <row r="178" spans="3:25" ht="15.75">
      <c r="C178"/>
      <c r="D178"/>
      <c r="E178"/>
      <c r="F178"/>
      <c r="G178"/>
      <c r="H178"/>
      <c r="I178"/>
      <c r="J178"/>
      <c r="K178"/>
      <c r="L178"/>
      <c r="M178"/>
      <c r="N178"/>
      <c r="O178"/>
      <c r="T178"/>
      <c r="U178"/>
      <c r="V178"/>
      <c r="W178"/>
      <c r="X178"/>
      <c r="Y178"/>
    </row>
    <row r="179" spans="3:25" ht="15.75">
      <c r="C179"/>
      <c r="D179"/>
      <c r="E179"/>
      <c r="F179"/>
      <c r="G179"/>
      <c r="H179"/>
      <c r="I179"/>
      <c r="J179"/>
      <c r="K179"/>
      <c r="L179"/>
      <c r="M179"/>
      <c r="N179"/>
      <c r="O179"/>
      <c r="T179"/>
      <c r="U179"/>
      <c r="V179"/>
      <c r="W179"/>
      <c r="X179"/>
      <c r="Y179"/>
    </row>
    <row r="180" spans="3:25" ht="15.75">
      <c r="C180"/>
      <c r="D180"/>
      <c r="E180"/>
      <c r="F180"/>
      <c r="G180"/>
      <c r="H180"/>
      <c r="I180"/>
      <c r="J180"/>
      <c r="K180"/>
      <c r="L180"/>
      <c r="M180"/>
      <c r="N180"/>
      <c r="O180"/>
      <c r="T180"/>
      <c r="U180"/>
      <c r="V180"/>
      <c r="W180"/>
      <c r="X180"/>
      <c r="Y180"/>
    </row>
    <row r="181" spans="3:25" ht="15.75">
      <c r="C181"/>
      <c r="D181"/>
      <c r="E181"/>
      <c r="F181"/>
      <c r="G181"/>
      <c r="H181"/>
      <c r="I181"/>
      <c r="J181"/>
      <c r="K181"/>
      <c r="L181"/>
      <c r="M181"/>
      <c r="N181"/>
      <c r="O181"/>
      <c r="T181"/>
      <c r="U181"/>
      <c r="V181"/>
      <c r="W181"/>
      <c r="X181"/>
      <c r="Y181"/>
    </row>
    <row r="182" spans="3:25" ht="15.75">
      <c r="C182"/>
      <c r="D182"/>
      <c r="E182"/>
      <c r="F182"/>
      <c r="G182"/>
      <c r="H182"/>
      <c r="I182"/>
      <c r="J182"/>
      <c r="K182"/>
      <c r="L182"/>
      <c r="M182"/>
      <c r="N182"/>
      <c r="O182"/>
      <c r="T182"/>
      <c r="U182"/>
      <c r="V182"/>
      <c r="W182"/>
      <c r="X182"/>
      <c r="Y182"/>
    </row>
    <row r="183" spans="3:25" ht="15.75">
      <c r="C183"/>
      <c r="D183"/>
      <c r="E183"/>
      <c r="F183"/>
      <c r="G183"/>
      <c r="H183"/>
      <c r="I183"/>
      <c r="J183"/>
      <c r="K183"/>
      <c r="L183"/>
      <c r="M183"/>
      <c r="N183"/>
      <c r="O183"/>
      <c r="T183"/>
      <c r="U183"/>
      <c r="V183"/>
      <c r="W183"/>
      <c r="X183"/>
      <c r="Y183"/>
    </row>
    <row r="184" spans="3:25" ht="15.75">
      <c r="C184"/>
      <c r="D184"/>
      <c r="E184"/>
      <c r="F184"/>
      <c r="G184"/>
      <c r="H184"/>
      <c r="I184"/>
      <c r="J184"/>
      <c r="K184"/>
      <c r="L184"/>
      <c r="M184"/>
      <c r="N184"/>
      <c r="O184"/>
      <c r="T184"/>
      <c r="U184"/>
      <c r="V184"/>
      <c r="W184"/>
      <c r="X184"/>
      <c r="Y184"/>
    </row>
    <row r="185" spans="3:25" ht="15.75">
      <c r="C185"/>
      <c r="D185"/>
      <c r="E185"/>
      <c r="F185"/>
      <c r="G185"/>
      <c r="H185"/>
      <c r="I185"/>
      <c r="J185"/>
      <c r="K185"/>
      <c r="L185"/>
      <c r="M185"/>
      <c r="N185"/>
      <c r="O185"/>
      <c r="T185"/>
      <c r="U185"/>
      <c r="V185"/>
      <c r="W185"/>
      <c r="X185"/>
      <c r="Y185"/>
    </row>
    <row r="186" spans="3:25" ht="15.75">
      <c r="C186"/>
      <c r="D186"/>
      <c r="E186"/>
      <c r="F186"/>
      <c r="G186"/>
      <c r="H186"/>
      <c r="I186"/>
      <c r="J186"/>
      <c r="K186"/>
      <c r="L186"/>
      <c r="M186"/>
      <c r="N186"/>
      <c r="O186"/>
      <c r="T186"/>
      <c r="U186"/>
      <c r="V186"/>
      <c r="W186"/>
      <c r="X186"/>
      <c r="Y186"/>
    </row>
    <row r="187" spans="3:25" ht="15.75">
      <c r="C187"/>
      <c r="D187"/>
      <c r="E187"/>
      <c r="F187"/>
      <c r="G187"/>
      <c r="H187"/>
      <c r="I187"/>
      <c r="J187"/>
      <c r="K187"/>
      <c r="L187"/>
      <c r="M187"/>
      <c r="N187"/>
      <c r="O187"/>
      <c r="T187"/>
      <c r="U187"/>
      <c r="V187"/>
      <c r="W187"/>
      <c r="X187"/>
      <c r="Y187"/>
    </row>
    <row r="188" spans="3:25" ht="15.75">
      <c r="C188"/>
      <c r="D188"/>
      <c r="E188"/>
      <c r="F188"/>
      <c r="G188"/>
      <c r="H188"/>
      <c r="I188"/>
      <c r="J188"/>
      <c r="K188"/>
      <c r="L188"/>
      <c r="M188"/>
      <c r="N188"/>
      <c r="O188"/>
      <c r="T188"/>
      <c r="U188"/>
      <c r="V188"/>
      <c r="W188"/>
      <c r="X188"/>
      <c r="Y188"/>
    </row>
    <row r="189" spans="3:25" ht="15.75">
      <c r="C189"/>
      <c r="D189"/>
      <c r="E189"/>
      <c r="F189"/>
      <c r="G189"/>
      <c r="H189"/>
      <c r="I189"/>
      <c r="J189"/>
      <c r="K189"/>
      <c r="L189"/>
      <c r="M189"/>
      <c r="N189"/>
      <c r="O189"/>
      <c r="T189"/>
      <c r="U189"/>
      <c r="V189"/>
      <c r="W189"/>
      <c r="X189"/>
      <c r="Y189"/>
    </row>
    <row r="190" spans="3:25" ht="15.75">
      <c r="C190"/>
      <c r="D190"/>
      <c r="E190"/>
      <c r="F190"/>
      <c r="G190"/>
      <c r="H190"/>
      <c r="I190"/>
      <c r="J190"/>
      <c r="K190"/>
      <c r="L190"/>
      <c r="M190"/>
      <c r="N190"/>
      <c r="O190"/>
      <c r="T190"/>
      <c r="U190"/>
      <c r="V190"/>
      <c r="W190"/>
      <c r="X190"/>
      <c r="Y190"/>
    </row>
    <row r="191" spans="3:25" ht="15.75">
      <c r="C191"/>
      <c r="D191"/>
      <c r="E191"/>
      <c r="F191"/>
      <c r="G191"/>
      <c r="H191"/>
      <c r="I191"/>
      <c r="J191"/>
      <c r="K191"/>
      <c r="L191"/>
      <c r="M191"/>
      <c r="N191"/>
      <c r="O191"/>
      <c r="T191"/>
      <c r="U191"/>
      <c r="V191"/>
      <c r="W191"/>
      <c r="X191"/>
      <c r="Y191"/>
    </row>
    <row r="192" spans="3:25" ht="15.75">
      <c r="C192"/>
      <c r="D192"/>
      <c r="E192"/>
      <c r="F192"/>
      <c r="G192"/>
      <c r="H192"/>
      <c r="I192"/>
      <c r="J192"/>
      <c r="K192"/>
      <c r="L192"/>
      <c r="M192"/>
      <c r="N192"/>
      <c r="O192"/>
      <c r="T192"/>
      <c r="U192"/>
      <c r="V192"/>
      <c r="W192"/>
      <c r="X192"/>
      <c r="Y192"/>
    </row>
    <row r="193" spans="3:25" ht="15.75">
      <c r="C193"/>
      <c r="D193"/>
      <c r="E193"/>
      <c r="F193"/>
      <c r="G193"/>
      <c r="H193"/>
      <c r="I193"/>
      <c r="J193"/>
      <c r="K193"/>
      <c r="L193"/>
      <c r="M193"/>
      <c r="N193"/>
      <c r="O193"/>
      <c r="T193"/>
      <c r="U193"/>
      <c r="V193"/>
      <c r="W193"/>
      <c r="X193"/>
      <c r="Y193"/>
    </row>
    <row r="194" spans="3:25" ht="15.75">
      <c r="C194"/>
      <c r="D194"/>
      <c r="E194"/>
      <c r="F194"/>
      <c r="G194"/>
      <c r="H194"/>
      <c r="I194"/>
      <c r="J194"/>
      <c r="K194"/>
      <c r="L194"/>
      <c r="M194"/>
      <c r="N194"/>
      <c r="O194"/>
      <c r="T194"/>
      <c r="U194"/>
      <c r="V194"/>
      <c r="W194"/>
      <c r="X194"/>
      <c r="Y194"/>
    </row>
    <row r="195" spans="3:25" ht="15.75">
      <c r="C195"/>
      <c r="D195"/>
      <c r="E195"/>
      <c r="F195"/>
      <c r="G195"/>
      <c r="H195"/>
      <c r="I195"/>
      <c r="J195"/>
      <c r="K195"/>
      <c r="L195"/>
      <c r="M195"/>
      <c r="N195"/>
      <c r="O195"/>
      <c r="T195"/>
      <c r="U195"/>
      <c r="V195"/>
      <c r="W195"/>
      <c r="X195"/>
      <c r="Y195"/>
    </row>
    <row r="196" spans="3:25" ht="15.75">
      <c r="C196"/>
      <c r="D196"/>
      <c r="E196"/>
      <c r="F196"/>
      <c r="G196"/>
      <c r="H196"/>
      <c r="I196"/>
      <c r="J196"/>
      <c r="K196"/>
      <c r="L196"/>
      <c r="M196"/>
      <c r="N196"/>
      <c r="O196"/>
      <c r="T196"/>
      <c r="U196"/>
      <c r="V196"/>
      <c r="W196"/>
      <c r="X196"/>
      <c r="Y196"/>
    </row>
    <row r="197" spans="3:25" ht="15.75">
      <c r="C197"/>
      <c r="D197"/>
      <c r="E197"/>
      <c r="F197"/>
      <c r="G197"/>
      <c r="H197"/>
      <c r="I197"/>
      <c r="J197"/>
      <c r="K197"/>
      <c r="L197"/>
      <c r="M197"/>
      <c r="N197"/>
      <c r="O197"/>
      <c r="T197"/>
      <c r="U197"/>
      <c r="V197"/>
      <c r="W197"/>
      <c r="X197"/>
      <c r="Y197"/>
    </row>
    <row r="198" spans="3:25" ht="15.75">
      <c r="C198"/>
      <c r="D198"/>
      <c r="E198"/>
      <c r="F198"/>
      <c r="G198"/>
      <c r="H198"/>
      <c r="I198"/>
      <c r="J198"/>
      <c r="K198"/>
      <c r="L198"/>
      <c r="M198"/>
      <c r="N198"/>
      <c r="O198"/>
      <c r="T198"/>
      <c r="U198"/>
      <c r="V198"/>
      <c r="W198"/>
      <c r="X198"/>
      <c r="Y198"/>
    </row>
    <row r="199" spans="3:25" ht="15.75">
      <c r="C199"/>
      <c r="D199"/>
      <c r="E199"/>
      <c r="F199"/>
      <c r="G199"/>
      <c r="H199"/>
      <c r="I199"/>
      <c r="J199"/>
      <c r="K199"/>
      <c r="L199"/>
      <c r="M199"/>
      <c r="N199"/>
      <c r="O199"/>
      <c r="T199"/>
      <c r="U199"/>
      <c r="V199"/>
      <c r="W199"/>
      <c r="X199"/>
      <c r="Y199"/>
    </row>
    <row r="200" spans="3:25" ht="15.75">
      <c r="C200"/>
      <c r="D200"/>
      <c r="E200"/>
      <c r="F200"/>
      <c r="G200"/>
      <c r="H200"/>
      <c r="I200"/>
      <c r="J200"/>
      <c r="K200"/>
      <c r="L200"/>
      <c r="M200"/>
      <c r="N200"/>
      <c r="O200"/>
      <c r="T200"/>
      <c r="U200"/>
      <c r="V200"/>
      <c r="W200"/>
      <c r="X200"/>
      <c r="Y200"/>
    </row>
    <row r="201" spans="3:25" ht="15.75">
      <c r="C201"/>
      <c r="D201"/>
      <c r="E201"/>
      <c r="F201"/>
      <c r="G201"/>
      <c r="H201"/>
      <c r="I201"/>
      <c r="J201"/>
      <c r="K201"/>
      <c r="L201"/>
      <c r="M201"/>
      <c r="N201"/>
      <c r="O201"/>
      <c r="T201"/>
      <c r="U201"/>
      <c r="V201"/>
      <c r="W201"/>
      <c r="X201"/>
      <c r="Y201"/>
    </row>
    <row r="202" spans="3:25" ht="15.75">
      <c r="C202"/>
      <c r="D202"/>
      <c r="E202"/>
      <c r="F202"/>
      <c r="G202"/>
      <c r="H202"/>
      <c r="I202"/>
      <c r="J202"/>
      <c r="K202"/>
      <c r="L202"/>
      <c r="M202"/>
      <c r="N202"/>
      <c r="O202"/>
      <c r="T202"/>
      <c r="U202"/>
      <c r="V202"/>
      <c r="W202"/>
      <c r="X202"/>
      <c r="Y202"/>
    </row>
    <row r="203" spans="3:25" ht="15.75">
      <c r="C203"/>
      <c r="D203"/>
      <c r="E203"/>
      <c r="F203"/>
      <c r="G203"/>
      <c r="H203"/>
      <c r="I203"/>
      <c r="J203"/>
      <c r="K203"/>
      <c r="L203"/>
      <c r="M203"/>
      <c r="N203"/>
      <c r="O203"/>
      <c r="T203"/>
      <c r="U203"/>
      <c r="V203"/>
      <c r="W203"/>
      <c r="X203"/>
      <c r="Y203"/>
    </row>
    <row r="204" spans="3:25" ht="15.75">
      <c r="C204"/>
      <c r="D204"/>
      <c r="E204"/>
      <c r="F204"/>
      <c r="G204"/>
      <c r="H204"/>
      <c r="I204"/>
      <c r="J204"/>
      <c r="K204"/>
      <c r="L204"/>
      <c r="M204"/>
      <c r="N204"/>
      <c r="O204"/>
      <c r="T204"/>
      <c r="U204"/>
      <c r="V204"/>
      <c r="W204"/>
      <c r="X204"/>
      <c r="Y204"/>
    </row>
    <row r="205" spans="3:25" ht="15.75">
      <c r="C205"/>
      <c r="D205"/>
      <c r="E205"/>
      <c r="F205"/>
      <c r="G205"/>
      <c r="H205"/>
      <c r="I205"/>
      <c r="J205"/>
      <c r="K205"/>
      <c r="L205"/>
      <c r="M205"/>
      <c r="N205"/>
      <c r="O205"/>
      <c r="T205"/>
      <c r="U205"/>
      <c r="V205"/>
      <c r="W205"/>
      <c r="X205"/>
      <c r="Y205"/>
    </row>
    <row r="206" spans="3:25" ht="15.75">
      <c r="C206"/>
      <c r="D206"/>
      <c r="E206"/>
      <c r="F206"/>
      <c r="G206"/>
      <c r="H206"/>
      <c r="I206"/>
      <c r="J206"/>
      <c r="K206"/>
      <c r="L206"/>
      <c r="M206"/>
      <c r="N206"/>
      <c r="O206"/>
      <c r="T206"/>
      <c r="U206"/>
      <c r="V206"/>
      <c r="W206"/>
      <c r="X206"/>
      <c r="Y206"/>
    </row>
    <row r="207" spans="3:25" ht="15.75">
      <c r="C207"/>
      <c r="D207"/>
      <c r="E207"/>
      <c r="F207"/>
      <c r="G207"/>
      <c r="H207"/>
      <c r="I207"/>
      <c r="J207"/>
      <c r="K207"/>
      <c r="L207"/>
      <c r="M207"/>
      <c r="N207"/>
      <c r="O207"/>
      <c r="T207"/>
      <c r="U207"/>
      <c r="V207"/>
      <c r="W207"/>
      <c r="X207"/>
      <c r="Y207"/>
    </row>
    <row r="208" spans="3:25" ht="15.75">
      <c r="C208"/>
      <c r="D208"/>
      <c r="E208"/>
      <c r="F208"/>
      <c r="G208"/>
      <c r="H208"/>
      <c r="I208"/>
      <c r="J208"/>
      <c r="K208"/>
      <c r="L208"/>
      <c r="M208"/>
      <c r="N208"/>
      <c r="O208"/>
      <c r="T208"/>
      <c r="U208"/>
      <c r="V208"/>
      <c r="W208"/>
      <c r="X208"/>
      <c r="Y208"/>
    </row>
    <row r="209" spans="3:25" ht="15.75">
      <c r="C209"/>
      <c r="D209"/>
      <c r="E209"/>
      <c r="F209"/>
      <c r="G209"/>
      <c r="H209"/>
      <c r="I209"/>
      <c r="J209"/>
      <c r="K209"/>
      <c r="L209"/>
      <c r="M209"/>
      <c r="N209"/>
      <c r="O209"/>
      <c r="T209"/>
      <c r="U209"/>
      <c r="V209"/>
      <c r="W209"/>
      <c r="X209"/>
      <c r="Y209"/>
    </row>
    <row r="210" spans="3:25" ht="15.75">
      <c r="C210"/>
      <c r="D210"/>
      <c r="E210"/>
      <c r="F210"/>
      <c r="G210"/>
      <c r="H210"/>
      <c r="I210"/>
      <c r="J210"/>
      <c r="K210"/>
      <c r="L210"/>
      <c r="M210"/>
      <c r="N210"/>
      <c r="O210"/>
      <c r="T210"/>
      <c r="U210"/>
      <c r="V210"/>
      <c r="W210"/>
      <c r="X210"/>
      <c r="Y210"/>
    </row>
    <row r="211" spans="3:25" ht="15.75">
      <c r="C211"/>
      <c r="D211"/>
      <c r="E211"/>
      <c r="F211"/>
      <c r="G211"/>
      <c r="H211"/>
      <c r="I211"/>
      <c r="J211"/>
      <c r="K211"/>
      <c r="L211"/>
      <c r="M211"/>
      <c r="N211"/>
      <c r="O211"/>
      <c r="T211"/>
      <c r="U211"/>
      <c r="V211"/>
      <c r="W211"/>
      <c r="X211"/>
      <c r="Y211"/>
    </row>
    <row r="212" spans="3:25" ht="15.75">
      <c r="C212"/>
      <c r="D212"/>
      <c r="E212"/>
      <c r="F212"/>
      <c r="G212"/>
      <c r="H212"/>
      <c r="I212"/>
      <c r="J212"/>
      <c r="K212"/>
      <c r="L212"/>
      <c r="M212"/>
      <c r="N212"/>
      <c r="O212"/>
    </row>
    <row r="213" spans="3:25" ht="15.75">
      <c r="C213"/>
      <c r="D213"/>
      <c r="E213"/>
      <c r="F213"/>
      <c r="G213"/>
      <c r="H213"/>
      <c r="I213"/>
      <c r="J213"/>
      <c r="K213"/>
      <c r="L213"/>
      <c r="M213"/>
      <c r="N213"/>
      <c r="O213"/>
    </row>
    <row r="214" spans="3:25" ht="15.75">
      <c r="C214"/>
      <c r="D214"/>
      <c r="E214"/>
      <c r="F214"/>
      <c r="G214"/>
      <c r="H214"/>
      <c r="I214"/>
      <c r="J214"/>
      <c r="K214"/>
      <c r="L214"/>
      <c r="M214"/>
      <c r="N214"/>
      <c r="O214"/>
    </row>
  </sheetData>
  <mergeCells count="18">
    <mergeCell ref="A103:M103"/>
    <mergeCell ref="C1:E1"/>
    <mergeCell ref="A2:C2"/>
    <mergeCell ref="I2:K2"/>
    <mergeCell ref="A3:B3"/>
    <mergeCell ref="A7:A8"/>
    <mergeCell ref="B7:B8"/>
    <mergeCell ref="D7:D8"/>
    <mergeCell ref="E7:F7"/>
    <mergeCell ref="G7:H7"/>
    <mergeCell ref="I7:J7"/>
    <mergeCell ref="K7:K8"/>
    <mergeCell ref="O7:O8"/>
    <mergeCell ref="P7:P8"/>
    <mergeCell ref="L7:L8"/>
    <mergeCell ref="M7:M8"/>
    <mergeCell ref="A61:M61"/>
    <mergeCell ref="A11:M11"/>
  </mergeCells>
  <pageMargins left="0.35000000000000003" right="0.75000000000000011" top="1" bottom="1" header="0.5" footer="0.5"/>
  <pageSetup paperSize="9" scale="14" orientation="portrait" horizontalDpi="4294967292" verticalDpi="4294967292" r:id="rId1"/>
  <headerFooter>
    <oddHeader>&amp;L&amp;16M/2&amp;12 Nutsubidze Project &amp;C&amp;"-,Bold"&amp;18&amp;UBoQ - Shell &amp; Core Works</oddHeader>
    <oddFooter>&amp;L&amp;"-,Bold"&amp;8&amp;K00-048For any queries with regards to BoQ please contact at:    cmc@cmconsulting.ge&amp;"-,Regular"&amp;12&amp;K01+000 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P62"/>
  <sheetViews>
    <sheetView topLeftCell="A46" zoomScaleNormal="100" zoomScalePageLayoutView="130" workbookViewId="0">
      <selection activeCell="I4" sqref="I4"/>
    </sheetView>
  </sheetViews>
  <sheetFormatPr defaultColWidth="11" defaultRowHeight="15.75"/>
  <cols>
    <col min="1" max="1" width="3" customWidth="1"/>
    <col min="2" max="2" width="7.75" customWidth="1"/>
    <col min="3" max="3" width="41.625" style="48" customWidth="1"/>
    <col min="4" max="4" width="8.25" customWidth="1"/>
    <col min="7" max="9" width="13.125" style="48" customWidth="1"/>
    <col min="10" max="10" width="13.75" style="48" customWidth="1"/>
    <col min="11" max="11" width="13.125" style="102" customWidth="1"/>
    <col min="12" max="13" width="13.125" style="47" customWidth="1"/>
    <col min="14" max="14" width="8.75" customWidth="1"/>
    <col min="15" max="15" width="11" style="334"/>
    <col min="16" max="16" width="11.25" style="334" bestFit="1" customWidth="1"/>
  </cols>
  <sheetData>
    <row r="1" spans="1:16" s="4" customFormat="1" ht="18.75" thickBot="1">
      <c r="A1" s="53"/>
      <c r="B1" s="49"/>
      <c r="C1" s="488" t="str">
        <f>TOTAL!A2</f>
        <v>ევექსი ლაბორატორია</v>
      </c>
      <c r="D1" s="488"/>
      <c r="E1" s="488"/>
      <c r="F1" s="230"/>
      <c r="G1" s="1"/>
      <c r="H1" s="230"/>
      <c r="I1" s="104"/>
      <c r="J1" s="105"/>
      <c r="K1" s="163"/>
      <c r="L1" s="70"/>
      <c r="M1" s="70"/>
      <c r="O1" s="242"/>
      <c r="P1" s="242"/>
    </row>
    <row r="2" spans="1:16" s="4" customFormat="1" ht="18.75" thickBot="1">
      <c r="A2" s="525" t="s">
        <v>173</v>
      </c>
      <c r="B2" s="525"/>
      <c r="C2" s="526"/>
      <c r="D2" s="402"/>
      <c r="E2" s="1"/>
      <c r="F2" s="230"/>
      <c r="G2" s="1"/>
      <c r="H2" s="160"/>
      <c r="I2" s="497"/>
      <c r="J2" s="512"/>
      <c r="K2" s="498"/>
      <c r="L2" s="66"/>
      <c r="M2" s="66"/>
      <c r="O2" s="242"/>
      <c r="P2" s="243"/>
    </row>
    <row r="3" spans="1:16" s="4" customFormat="1" ht="24" customHeight="1" thickBot="1">
      <c r="A3" s="513"/>
      <c r="B3" s="513"/>
      <c r="C3" s="40"/>
      <c r="E3" s="40"/>
      <c r="F3" s="40"/>
      <c r="G3" s="40"/>
      <c r="H3" s="161"/>
      <c r="I3" s="296" t="s">
        <v>41</v>
      </c>
      <c r="J3" s="401" t="s">
        <v>42</v>
      </c>
      <c r="K3" s="306" t="s">
        <v>43</v>
      </c>
      <c r="L3" s="66"/>
      <c r="M3" s="66"/>
      <c r="O3" s="244"/>
      <c r="P3" s="243"/>
    </row>
    <row r="4" spans="1:16" s="4" customFormat="1" thickBot="1">
      <c r="A4" s="53"/>
      <c r="B4" s="49"/>
      <c r="C4" s="98"/>
      <c r="D4" s="42"/>
      <c r="E4" s="41"/>
      <c r="F4" s="41"/>
      <c r="G4" s="41"/>
      <c r="H4" s="162"/>
      <c r="I4" s="245">
        <f>K61</f>
        <v>162142.19422984746</v>
      </c>
      <c r="J4" s="246">
        <f>I4*K4</f>
        <v>398869.79780542472</v>
      </c>
      <c r="K4" s="298">
        <f>TOTAL!C17</f>
        <v>2.46</v>
      </c>
      <c r="L4" s="66"/>
      <c r="M4" s="66"/>
      <c r="O4" s="247"/>
      <c r="P4" s="243"/>
    </row>
    <row r="5" spans="1:16" s="4" customFormat="1" ht="11.25">
      <c r="A5" s="53"/>
      <c r="B5" s="49"/>
      <c r="C5" s="1"/>
      <c r="D5" s="42"/>
      <c r="E5" s="41"/>
      <c r="F5" s="41"/>
      <c r="G5" s="41"/>
      <c r="H5" s="41"/>
      <c r="I5" s="248"/>
      <c r="J5" s="52"/>
      <c r="K5" s="299"/>
      <c r="L5" s="66"/>
      <c r="M5" s="66"/>
      <c r="O5" s="247"/>
      <c r="P5" s="243"/>
    </row>
    <row r="6" spans="1:16" s="4" customFormat="1" ht="12" thickBot="1">
      <c r="A6" s="53"/>
      <c r="B6" s="49"/>
      <c r="C6" s="1"/>
      <c r="D6" s="402"/>
      <c r="E6" s="402"/>
      <c r="F6" s="3"/>
      <c r="G6" s="402"/>
      <c r="H6" s="3"/>
      <c r="I6" s="402"/>
      <c r="J6" s="230"/>
      <c r="K6" s="65"/>
      <c r="L6" s="52"/>
      <c r="M6" s="52"/>
      <c r="O6" s="249"/>
      <c r="P6" s="249"/>
    </row>
    <row r="7" spans="1:16" s="4" customFormat="1" ht="15" customHeight="1" thickBot="1">
      <c r="A7" s="514" t="s">
        <v>0</v>
      </c>
      <c r="B7" s="516" t="s">
        <v>40</v>
      </c>
      <c r="C7" s="405" t="s">
        <v>31</v>
      </c>
      <c r="D7" s="518" t="s">
        <v>32</v>
      </c>
      <c r="E7" s="497" t="s">
        <v>28</v>
      </c>
      <c r="F7" s="498"/>
      <c r="G7" s="497" t="s">
        <v>33</v>
      </c>
      <c r="H7" s="498"/>
      <c r="I7" s="497" t="s">
        <v>34</v>
      </c>
      <c r="J7" s="498"/>
      <c r="K7" s="506" t="s">
        <v>35</v>
      </c>
      <c r="L7" s="506" t="s">
        <v>36</v>
      </c>
      <c r="M7" s="506" t="s">
        <v>37</v>
      </c>
      <c r="O7" s="250"/>
      <c r="P7" s="250"/>
    </row>
    <row r="8" spans="1:16" s="4" customFormat="1" ht="23.25" thickBot="1">
      <c r="A8" s="515"/>
      <c r="B8" s="517"/>
      <c r="C8" s="406"/>
      <c r="D8" s="519"/>
      <c r="E8" s="151" t="s">
        <v>38</v>
      </c>
      <c r="F8" s="152" t="s">
        <v>35</v>
      </c>
      <c r="G8" s="151" t="s">
        <v>39</v>
      </c>
      <c r="H8" s="152" t="s">
        <v>35</v>
      </c>
      <c r="I8" s="151" t="s">
        <v>39</v>
      </c>
      <c r="J8" s="152" t="s">
        <v>35</v>
      </c>
      <c r="K8" s="507"/>
      <c r="L8" s="507"/>
      <c r="M8" s="507"/>
      <c r="O8" s="136" t="s">
        <v>94</v>
      </c>
      <c r="P8" s="254" t="s">
        <v>95</v>
      </c>
    </row>
    <row r="9" spans="1:16" s="4" customFormat="1" ht="12" thickBot="1">
      <c r="A9" s="146" t="s">
        <v>1</v>
      </c>
      <c r="B9" s="153">
        <v>2</v>
      </c>
      <c r="C9" s="157" t="s">
        <v>2</v>
      </c>
      <c r="D9" s="150" t="s">
        <v>3</v>
      </c>
      <c r="E9" s="145" t="s">
        <v>14</v>
      </c>
      <c r="F9" s="150" t="s">
        <v>4</v>
      </c>
      <c r="G9" s="145" t="s">
        <v>5</v>
      </c>
      <c r="H9" s="150" t="s">
        <v>6</v>
      </c>
      <c r="I9" s="145" t="s">
        <v>7</v>
      </c>
      <c r="J9" s="150" t="s">
        <v>8</v>
      </c>
      <c r="K9" s="149" t="s">
        <v>9</v>
      </c>
      <c r="L9" s="149" t="s">
        <v>19</v>
      </c>
      <c r="M9" s="149" t="s">
        <v>17</v>
      </c>
      <c r="O9" s="145" t="s">
        <v>16</v>
      </c>
      <c r="P9" s="146" t="s">
        <v>18</v>
      </c>
    </row>
    <row r="10" spans="1:16" s="4" customFormat="1" ht="12" thickBot="1">
      <c r="A10" s="154"/>
      <c r="B10" s="155"/>
      <c r="C10" s="158"/>
      <c r="D10" s="156"/>
      <c r="E10" s="159"/>
      <c r="F10" s="158"/>
      <c r="G10" s="158"/>
      <c r="H10" s="100"/>
      <c r="I10" s="158"/>
      <c r="J10" s="46"/>
      <c r="K10" s="67"/>
      <c r="L10" s="67"/>
      <c r="M10" s="67"/>
      <c r="O10" s="307"/>
      <c r="P10" s="251"/>
    </row>
    <row r="11" spans="1:16" s="230" customFormat="1" ht="15.6" customHeight="1">
      <c r="A11" s="224">
        <v>1</v>
      </c>
      <c r="B11" s="207"/>
      <c r="C11" s="190" t="s">
        <v>193</v>
      </c>
      <c r="D11" s="174" t="s">
        <v>60</v>
      </c>
      <c r="E11" s="308"/>
      <c r="F11" s="215">
        <f>126.8+21.1+33.9</f>
        <v>181.8</v>
      </c>
      <c r="G11" s="174"/>
      <c r="H11" s="172"/>
      <c r="I11" s="174">
        <v>18</v>
      </c>
      <c r="J11" s="172">
        <f>F11*I11</f>
        <v>3272.4</v>
      </c>
      <c r="K11" s="134">
        <f>H11+J11</f>
        <v>3272.4</v>
      </c>
      <c r="L11" s="238">
        <f>SUM(K11:K16)</f>
        <v>9439.9650000000001</v>
      </c>
      <c r="M11" s="309">
        <f>L11/F11</f>
        <v>51.924999999999997</v>
      </c>
      <c r="O11" s="194"/>
      <c r="P11" s="310"/>
    </row>
    <row r="12" spans="1:16" s="230" customFormat="1" ht="11.25">
      <c r="A12" s="61"/>
      <c r="B12" s="311"/>
      <c r="C12" s="141" t="s">
        <v>102</v>
      </c>
      <c r="D12" s="137" t="s">
        <v>60</v>
      </c>
      <c r="E12" s="312">
        <v>1.05</v>
      </c>
      <c r="F12" s="313">
        <f>$F$11*E12</f>
        <v>190.89000000000001</v>
      </c>
      <c r="G12" s="314">
        <v>3.5</v>
      </c>
      <c r="H12" s="139">
        <f>G12*F12</f>
        <v>668.11500000000001</v>
      </c>
      <c r="I12" s="164"/>
      <c r="J12" s="252"/>
      <c r="K12" s="315">
        <f>J12+H12</f>
        <v>668.11500000000001</v>
      </c>
      <c r="L12" s="73"/>
      <c r="M12" s="73"/>
      <c r="O12" s="140"/>
      <c r="P12" s="316"/>
    </row>
    <row r="13" spans="1:16" s="230" customFormat="1" ht="11.25">
      <c r="A13" s="61"/>
      <c r="B13" s="311"/>
      <c r="C13" s="141" t="s">
        <v>103</v>
      </c>
      <c r="D13" s="164" t="s">
        <v>52</v>
      </c>
      <c r="E13" s="312">
        <v>6</v>
      </c>
      <c r="F13" s="313">
        <f>$F$11*E13</f>
        <v>1090.8000000000002</v>
      </c>
      <c r="G13" s="314">
        <v>0.5</v>
      </c>
      <c r="H13" s="139">
        <f t="shared" ref="H13:H16" si="0">G13*F13</f>
        <v>545.40000000000009</v>
      </c>
      <c r="I13" s="164"/>
      <c r="J13" s="202"/>
      <c r="K13" s="315">
        <f t="shared" ref="K13:K16" si="1">J13+H13</f>
        <v>545.40000000000009</v>
      </c>
      <c r="L13" s="73"/>
      <c r="M13" s="73"/>
      <c r="O13" s="140"/>
      <c r="P13" s="316"/>
    </row>
    <row r="14" spans="1:16" s="230" customFormat="1" ht="11.25">
      <c r="A14" s="61"/>
      <c r="B14" s="311"/>
      <c r="C14" s="141" t="s">
        <v>114</v>
      </c>
      <c r="D14" s="137" t="s">
        <v>60</v>
      </c>
      <c r="E14" s="312">
        <v>1.05</v>
      </c>
      <c r="F14" s="313">
        <f>$F$11*E14</f>
        <v>190.89000000000001</v>
      </c>
      <c r="G14" s="314">
        <v>15</v>
      </c>
      <c r="H14" s="139">
        <f t="shared" si="0"/>
        <v>2863.3500000000004</v>
      </c>
      <c r="I14" s="164"/>
      <c r="J14" s="173"/>
      <c r="K14" s="315">
        <f t="shared" si="1"/>
        <v>2863.3500000000004</v>
      </c>
      <c r="L14" s="73"/>
      <c r="M14" s="73"/>
      <c r="O14" s="140"/>
      <c r="P14" s="316"/>
    </row>
    <row r="15" spans="1:16" s="230" customFormat="1" ht="11.25">
      <c r="A15" s="61"/>
      <c r="B15" s="311"/>
      <c r="C15" s="141" t="s">
        <v>115</v>
      </c>
      <c r="D15" s="138" t="s">
        <v>60</v>
      </c>
      <c r="E15" s="312">
        <v>1.05</v>
      </c>
      <c r="F15" s="313">
        <f>$F$11*E15</f>
        <v>190.89000000000001</v>
      </c>
      <c r="G15" s="314">
        <v>10</v>
      </c>
      <c r="H15" s="139">
        <f t="shared" si="0"/>
        <v>1908.9</v>
      </c>
      <c r="I15" s="164"/>
      <c r="J15" s="173"/>
      <c r="K15" s="315">
        <f t="shared" si="1"/>
        <v>1908.9</v>
      </c>
      <c r="L15" s="73"/>
      <c r="M15" s="73"/>
      <c r="O15" s="140"/>
      <c r="P15" s="316"/>
    </row>
    <row r="16" spans="1:16" s="4" customFormat="1" ht="12" thickBot="1">
      <c r="A16" s="226"/>
      <c r="B16" s="319"/>
      <c r="C16" s="320" t="s">
        <v>104</v>
      </c>
      <c r="D16" s="229" t="s">
        <v>52</v>
      </c>
      <c r="E16" s="321">
        <v>1</v>
      </c>
      <c r="F16" s="313">
        <f>$F$11*E16</f>
        <v>181.8</v>
      </c>
      <c r="G16" s="314">
        <v>1</v>
      </c>
      <c r="H16" s="139">
        <f t="shared" si="0"/>
        <v>181.8</v>
      </c>
      <c r="I16" s="222"/>
      <c r="J16" s="297"/>
      <c r="K16" s="315">
        <f t="shared" si="1"/>
        <v>181.8</v>
      </c>
      <c r="L16" s="73"/>
      <c r="M16" s="73"/>
      <c r="O16" s="143"/>
      <c r="P16" s="322"/>
    </row>
    <row r="17" spans="1:16" s="230" customFormat="1" ht="15.6" customHeight="1">
      <c r="A17" s="224">
        <v>2</v>
      </c>
      <c r="B17" s="207"/>
      <c r="C17" s="190" t="s">
        <v>194</v>
      </c>
      <c r="D17" s="174" t="s">
        <v>60</v>
      </c>
      <c r="E17" s="308"/>
      <c r="F17" s="215">
        <f>187.8+23</f>
        <v>210.8</v>
      </c>
      <c r="G17" s="174"/>
      <c r="H17" s="172"/>
      <c r="I17" s="174">
        <v>18</v>
      </c>
      <c r="J17" s="172">
        <f>F17*I17</f>
        <v>3794.4</v>
      </c>
      <c r="K17" s="134">
        <f>H17+J17</f>
        <v>3794.4</v>
      </c>
      <c r="L17" s="238">
        <f>SUM(K17:K22)</f>
        <v>11167.130000000001</v>
      </c>
      <c r="M17" s="309">
        <f>L17/F17</f>
        <v>52.975000000000001</v>
      </c>
      <c r="O17" s="194"/>
      <c r="P17" s="310"/>
    </row>
    <row r="18" spans="1:16" s="230" customFormat="1" ht="11.25">
      <c r="A18" s="61"/>
      <c r="B18" s="311"/>
      <c r="C18" s="141" t="s">
        <v>102</v>
      </c>
      <c r="D18" s="137" t="s">
        <v>60</v>
      </c>
      <c r="E18" s="312">
        <v>1.05</v>
      </c>
      <c r="F18" s="313">
        <f>$F$17*E18</f>
        <v>221.34000000000003</v>
      </c>
      <c r="G18" s="314">
        <v>3.5</v>
      </c>
      <c r="H18" s="139">
        <f>G18*F18</f>
        <v>774.69</v>
      </c>
      <c r="I18" s="164"/>
      <c r="J18" s="252"/>
      <c r="K18" s="315">
        <f>J18+H18</f>
        <v>774.69</v>
      </c>
      <c r="L18" s="73"/>
      <c r="M18" s="73"/>
      <c r="O18" s="140"/>
      <c r="P18" s="316"/>
    </row>
    <row r="19" spans="1:16" s="230" customFormat="1" ht="11.25">
      <c r="A19" s="61"/>
      <c r="B19" s="311"/>
      <c r="C19" s="141" t="s">
        <v>103</v>
      </c>
      <c r="D19" s="164" t="s">
        <v>52</v>
      </c>
      <c r="E19" s="312">
        <v>6</v>
      </c>
      <c r="F19" s="313">
        <f t="shared" ref="F19:F22" si="2">$F$17*E19</f>
        <v>1264.8000000000002</v>
      </c>
      <c r="G19" s="314">
        <v>0.5</v>
      </c>
      <c r="H19" s="139">
        <f t="shared" ref="H19:H22" si="3">G19*F19</f>
        <v>632.40000000000009</v>
      </c>
      <c r="I19" s="164"/>
      <c r="J19" s="202"/>
      <c r="K19" s="315">
        <f t="shared" ref="K19:K22" si="4">J19+H19</f>
        <v>632.40000000000009</v>
      </c>
      <c r="L19" s="73"/>
      <c r="M19" s="73"/>
      <c r="O19" s="140"/>
      <c r="P19" s="316"/>
    </row>
    <row r="20" spans="1:16" s="230" customFormat="1" ht="11.25">
      <c r="A20" s="61"/>
      <c r="B20" s="311"/>
      <c r="C20" s="141" t="s">
        <v>114</v>
      </c>
      <c r="D20" s="137" t="s">
        <v>60</v>
      </c>
      <c r="E20" s="312">
        <v>1.05</v>
      </c>
      <c r="F20" s="313">
        <f t="shared" si="2"/>
        <v>221.34000000000003</v>
      </c>
      <c r="G20" s="314">
        <v>16</v>
      </c>
      <c r="H20" s="139">
        <f t="shared" si="3"/>
        <v>3541.4400000000005</v>
      </c>
      <c r="I20" s="164"/>
      <c r="J20" s="173"/>
      <c r="K20" s="315">
        <f t="shared" si="4"/>
        <v>3541.4400000000005</v>
      </c>
      <c r="L20" s="73"/>
      <c r="M20" s="73"/>
      <c r="O20" s="140"/>
      <c r="P20" s="316"/>
    </row>
    <row r="21" spans="1:16" s="230" customFormat="1" ht="11.25">
      <c r="A21" s="61"/>
      <c r="B21" s="311"/>
      <c r="C21" s="141" t="s">
        <v>115</v>
      </c>
      <c r="D21" s="138" t="s">
        <v>60</v>
      </c>
      <c r="E21" s="312">
        <v>1.05</v>
      </c>
      <c r="F21" s="313">
        <f t="shared" si="2"/>
        <v>221.34000000000003</v>
      </c>
      <c r="G21" s="314">
        <v>10</v>
      </c>
      <c r="H21" s="139">
        <f t="shared" si="3"/>
        <v>2213.4000000000005</v>
      </c>
      <c r="I21" s="164"/>
      <c r="J21" s="173"/>
      <c r="K21" s="315">
        <f t="shared" si="4"/>
        <v>2213.4000000000005</v>
      </c>
      <c r="L21" s="73"/>
      <c r="M21" s="73"/>
      <c r="O21" s="140"/>
      <c r="P21" s="316"/>
    </row>
    <row r="22" spans="1:16" s="4" customFormat="1" ht="12" thickBot="1">
      <c r="A22" s="226"/>
      <c r="B22" s="319"/>
      <c r="C22" s="320" t="s">
        <v>104</v>
      </c>
      <c r="D22" s="229" t="s">
        <v>52</v>
      </c>
      <c r="E22" s="321">
        <v>1</v>
      </c>
      <c r="F22" s="313">
        <f t="shared" si="2"/>
        <v>210.8</v>
      </c>
      <c r="G22" s="314">
        <v>1</v>
      </c>
      <c r="H22" s="139">
        <f t="shared" si="3"/>
        <v>210.8</v>
      </c>
      <c r="I22" s="222"/>
      <c r="J22" s="297"/>
      <c r="K22" s="315">
        <f t="shared" si="4"/>
        <v>210.8</v>
      </c>
      <c r="L22" s="73"/>
      <c r="M22" s="73"/>
      <c r="O22" s="140"/>
      <c r="P22" s="322"/>
    </row>
    <row r="23" spans="1:16" s="230" customFormat="1" ht="13.15" customHeight="1">
      <c r="A23" s="224">
        <v>3</v>
      </c>
      <c r="B23" s="207"/>
      <c r="C23" s="190" t="s">
        <v>105</v>
      </c>
      <c r="D23" s="174" t="s">
        <v>60</v>
      </c>
      <c r="E23" s="308"/>
      <c r="F23" s="215">
        <f>225.6+316.2+59.9+48.2+242.3+367.5+96.7+281.4</f>
        <v>1637.8000000000002</v>
      </c>
      <c r="G23" s="323"/>
      <c r="H23" s="180"/>
      <c r="I23" s="174">
        <f>P23/K4</f>
        <v>0</v>
      </c>
      <c r="J23" s="172">
        <f>F23*I23</f>
        <v>0</v>
      </c>
      <c r="K23" s="134">
        <f>H23+J23</f>
        <v>0</v>
      </c>
      <c r="L23" s="238">
        <f>SUM(K23:K27)</f>
        <v>10989.638000000003</v>
      </c>
      <c r="M23" s="309">
        <f>L23/F23</f>
        <v>6.7100000000000009</v>
      </c>
      <c r="O23" s="194"/>
      <c r="P23" s="310"/>
    </row>
    <row r="24" spans="1:16" s="230" customFormat="1" ht="11.25">
      <c r="A24" s="60"/>
      <c r="B24" s="208"/>
      <c r="C24" s="141" t="s">
        <v>102</v>
      </c>
      <c r="D24" s="137" t="s">
        <v>60</v>
      </c>
      <c r="E24" s="312">
        <f>E12</f>
        <v>1.05</v>
      </c>
      <c r="F24" s="313">
        <f>E24*F23</f>
        <v>1719.6900000000003</v>
      </c>
      <c r="G24" s="324">
        <v>3.5</v>
      </c>
      <c r="H24" s="239">
        <f>G24*F24</f>
        <v>6018.9150000000009</v>
      </c>
      <c r="I24" s="175"/>
      <c r="J24" s="202"/>
      <c r="K24" s="135">
        <f>J24+H24</f>
        <v>6018.9150000000009</v>
      </c>
      <c r="L24" s="73"/>
      <c r="M24" s="73"/>
      <c r="O24" s="339"/>
      <c r="P24" s="318"/>
    </row>
    <row r="25" spans="1:16" s="230" customFormat="1" ht="11.25">
      <c r="A25" s="60"/>
      <c r="B25" s="208"/>
      <c r="C25" s="141" t="s">
        <v>103</v>
      </c>
      <c r="D25" s="175" t="s">
        <v>52</v>
      </c>
      <c r="E25" s="312">
        <v>6</v>
      </c>
      <c r="F25" s="313">
        <f>E25*F23</f>
        <v>9826.8000000000011</v>
      </c>
      <c r="G25" s="324">
        <v>0.5</v>
      </c>
      <c r="H25" s="239">
        <f t="shared" ref="H25:H27" si="5">G25*F25</f>
        <v>4913.4000000000005</v>
      </c>
      <c r="I25" s="175"/>
      <c r="J25" s="202"/>
      <c r="K25" s="135">
        <f t="shared" ref="K25:K27" si="6">J25+H25</f>
        <v>4913.4000000000005</v>
      </c>
      <c r="L25" s="73"/>
      <c r="M25" s="73"/>
      <c r="O25" s="339"/>
      <c r="P25" s="318"/>
    </row>
    <row r="26" spans="1:16" s="4" customFormat="1" ht="11.25">
      <c r="A26" s="61"/>
      <c r="B26" s="187"/>
      <c r="C26" s="236" t="s">
        <v>93</v>
      </c>
      <c r="D26" s="237" t="s">
        <v>56</v>
      </c>
      <c r="E26" s="485">
        <v>3.5000000000000003E-2</v>
      </c>
      <c r="F26" s="173">
        <f>E26*F23</f>
        <v>57.323000000000015</v>
      </c>
      <c r="G26" s="181">
        <v>1</v>
      </c>
      <c r="H26" s="139">
        <f>F26*G26</f>
        <v>57.323000000000015</v>
      </c>
      <c r="I26" s="181"/>
      <c r="J26" s="173"/>
      <c r="K26" s="135">
        <f>H26+J26</f>
        <v>57.323000000000015</v>
      </c>
      <c r="L26" s="74"/>
      <c r="M26" s="74"/>
      <c r="O26" s="136"/>
      <c r="P26" s="140"/>
    </row>
    <row r="27" spans="1:16" s="4" customFormat="1" ht="12" thickBot="1">
      <c r="A27" s="226"/>
      <c r="B27" s="319"/>
      <c r="C27" s="320" t="s">
        <v>104</v>
      </c>
      <c r="D27" s="325" t="s">
        <v>52</v>
      </c>
      <c r="E27" s="326">
        <f>E16</f>
        <v>1</v>
      </c>
      <c r="F27" s="313">
        <f>$F$23*E27</f>
        <v>1637.8000000000002</v>
      </c>
      <c r="G27" s="327">
        <f>O27/K4</f>
        <v>0</v>
      </c>
      <c r="H27" s="239">
        <f t="shared" si="5"/>
        <v>0</v>
      </c>
      <c r="I27" s="222"/>
      <c r="J27" s="297"/>
      <c r="K27" s="135">
        <f t="shared" si="6"/>
        <v>0</v>
      </c>
      <c r="L27" s="73"/>
      <c r="M27" s="73"/>
      <c r="O27" s="143"/>
      <c r="P27" s="318"/>
    </row>
    <row r="28" spans="1:16" s="230" customFormat="1" ht="14.45" customHeight="1">
      <c r="A28" s="224">
        <v>4</v>
      </c>
      <c r="B28" s="171"/>
      <c r="C28" s="182" t="s">
        <v>126</v>
      </c>
      <c r="D28" s="119" t="s">
        <v>60</v>
      </c>
      <c r="E28" s="174"/>
      <c r="F28" s="172">
        <f>F23</f>
        <v>1637.8000000000002</v>
      </c>
      <c r="G28" s="472"/>
      <c r="H28" s="180"/>
      <c r="I28" s="422">
        <v>2.5</v>
      </c>
      <c r="J28" s="180">
        <f>F28*I28</f>
        <v>4094.5000000000005</v>
      </c>
      <c r="K28" s="134">
        <f>H28+J28</f>
        <v>4094.5000000000005</v>
      </c>
      <c r="L28" s="238">
        <f>SUM(K28:K31)</f>
        <v>7152.2726000000002</v>
      </c>
      <c r="M28" s="238">
        <f>L28/F28</f>
        <v>4.367</v>
      </c>
      <c r="O28" s="231"/>
      <c r="P28" s="194"/>
    </row>
    <row r="29" spans="1:16" s="4" customFormat="1" ht="11.25">
      <c r="A29" s="61"/>
      <c r="B29" s="63"/>
      <c r="C29" s="166" t="s">
        <v>90</v>
      </c>
      <c r="D29" s="165" t="s">
        <v>91</v>
      </c>
      <c r="E29" s="164">
        <f>18/100</f>
        <v>0.18</v>
      </c>
      <c r="F29" s="173">
        <f>E29*F28</f>
        <v>294.80400000000003</v>
      </c>
      <c r="G29" s="181">
        <v>0.65</v>
      </c>
      <c r="H29" s="139">
        <f>F29*G29</f>
        <v>191.62260000000003</v>
      </c>
      <c r="I29" s="482"/>
      <c r="J29" s="139"/>
      <c r="K29" s="135">
        <f t="shared" ref="K29:K31" si="7">H29+J29</f>
        <v>191.62260000000003</v>
      </c>
      <c r="L29" s="74"/>
      <c r="M29" s="74"/>
      <c r="O29" s="136"/>
      <c r="P29" s="140"/>
    </row>
    <row r="30" spans="1:16" s="4" customFormat="1" ht="11.25">
      <c r="A30" s="61"/>
      <c r="B30" s="63"/>
      <c r="C30" s="166" t="s">
        <v>92</v>
      </c>
      <c r="D30" s="165" t="s">
        <v>88</v>
      </c>
      <c r="E30" s="164">
        <v>0.5</v>
      </c>
      <c r="F30" s="173">
        <f>E30*F28</f>
        <v>818.90000000000009</v>
      </c>
      <c r="G30" s="181">
        <v>2.5</v>
      </c>
      <c r="H30" s="139">
        <f>F30*G30</f>
        <v>2047.2500000000002</v>
      </c>
      <c r="I30" s="482"/>
      <c r="J30" s="139"/>
      <c r="K30" s="135">
        <f t="shared" si="7"/>
        <v>2047.2500000000002</v>
      </c>
      <c r="L30" s="74"/>
      <c r="M30" s="74"/>
      <c r="O30" s="136"/>
      <c r="P30" s="140"/>
    </row>
    <row r="31" spans="1:16" s="4" customFormat="1" ht="12" thickBot="1">
      <c r="A31" s="61"/>
      <c r="B31" s="63"/>
      <c r="C31" s="166" t="s">
        <v>21</v>
      </c>
      <c r="D31" s="165"/>
      <c r="E31" s="164">
        <v>1</v>
      </c>
      <c r="F31" s="173">
        <f>E31*F28</f>
        <v>1637.8000000000002</v>
      </c>
      <c r="G31" s="181">
        <v>0.5</v>
      </c>
      <c r="H31" s="139">
        <f>F31*G31</f>
        <v>818.90000000000009</v>
      </c>
      <c r="I31" s="482"/>
      <c r="J31" s="139"/>
      <c r="K31" s="135">
        <f t="shared" si="7"/>
        <v>818.90000000000009</v>
      </c>
      <c r="L31" s="74"/>
      <c r="M31" s="74"/>
      <c r="O31" s="136"/>
      <c r="P31" s="140"/>
    </row>
    <row r="32" spans="1:16" s="230" customFormat="1" ht="13.9" customHeight="1">
      <c r="A32" s="224">
        <v>5</v>
      </c>
      <c r="B32" s="207"/>
      <c r="C32" s="190" t="s">
        <v>177</v>
      </c>
      <c r="D32" s="174" t="s">
        <v>45</v>
      </c>
      <c r="E32" s="308"/>
      <c r="F32" s="215">
        <v>85.6</v>
      </c>
      <c r="G32" s="323"/>
      <c r="H32" s="180"/>
      <c r="I32" s="174">
        <v>25</v>
      </c>
      <c r="J32" s="172">
        <f>F32*I32</f>
        <v>2140</v>
      </c>
      <c r="K32" s="134">
        <f>H32+J32</f>
        <v>2140</v>
      </c>
      <c r="L32" s="72">
        <f>SUM(K32:K34)</f>
        <v>5371.4</v>
      </c>
      <c r="M32" s="72">
        <f>L32/F32</f>
        <v>62.75</v>
      </c>
      <c r="O32" s="194"/>
      <c r="P32" s="310"/>
    </row>
    <row r="33" spans="1:16" s="230" customFormat="1" ht="11.25">
      <c r="A33" s="234"/>
      <c r="B33" s="208"/>
      <c r="C33" s="108" t="s">
        <v>161</v>
      </c>
      <c r="D33" s="137" t="s">
        <v>45</v>
      </c>
      <c r="E33" s="317">
        <v>1.05</v>
      </c>
      <c r="F33" s="313">
        <f>E33*F32</f>
        <v>89.88</v>
      </c>
      <c r="G33" s="324">
        <v>35</v>
      </c>
      <c r="H33" s="239">
        <f t="shared" ref="H33:H34" si="8">G33*F33</f>
        <v>3145.7999999999997</v>
      </c>
      <c r="I33" s="175"/>
      <c r="J33" s="202"/>
      <c r="K33" s="135">
        <f t="shared" ref="K33:K43" si="9">H33+J33</f>
        <v>3145.7999999999997</v>
      </c>
      <c r="L33" s="73"/>
      <c r="M33" s="73"/>
      <c r="N33" s="7"/>
      <c r="O33" s="339"/>
      <c r="P33" s="318"/>
    </row>
    <row r="34" spans="1:16" s="230" customFormat="1" ht="12" thickBot="1">
      <c r="A34" s="234"/>
      <c r="B34" s="208"/>
      <c r="C34" s="108" t="s">
        <v>104</v>
      </c>
      <c r="D34" s="137"/>
      <c r="E34" s="317">
        <v>1</v>
      </c>
      <c r="F34" s="313">
        <f>E34*F32</f>
        <v>85.6</v>
      </c>
      <c r="G34" s="324">
        <v>1</v>
      </c>
      <c r="H34" s="239">
        <f t="shared" si="8"/>
        <v>85.6</v>
      </c>
      <c r="I34" s="175"/>
      <c r="J34" s="202"/>
      <c r="K34" s="135">
        <f t="shared" si="9"/>
        <v>85.6</v>
      </c>
      <c r="L34" s="73"/>
      <c r="M34" s="73"/>
      <c r="N34" s="7"/>
      <c r="O34" s="339"/>
      <c r="P34" s="318"/>
    </row>
    <row r="35" spans="1:16" s="230" customFormat="1" ht="16.149999999999999" customHeight="1">
      <c r="A35" s="224">
        <v>6</v>
      </c>
      <c r="B35" s="207"/>
      <c r="C35" s="190" t="s">
        <v>162</v>
      </c>
      <c r="D35" s="174" t="s">
        <v>60</v>
      </c>
      <c r="E35" s="308"/>
      <c r="F35" s="215">
        <f>234.5</f>
        <v>234.5</v>
      </c>
      <c r="G35" s="323"/>
      <c r="H35" s="180"/>
      <c r="I35" s="174">
        <v>25</v>
      </c>
      <c r="J35" s="172">
        <f>F35*I35</f>
        <v>5862.5</v>
      </c>
      <c r="K35" s="134">
        <f>H35+J35</f>
        <v>5862.5</v>
      </c>
      <c r="L35" s="72">
        <f>SUM(K35:K37)</f>
        <v>19639.375</v>
      </c>
      <c r="M35" s="72">
        <f>L35/F35</f>
        <v>83.75</v>
      </c>
      <c r="O35" s="194"/>
      <c r="P35" s="310"/>
    </row>
    <row r="36" spans="1:16" s="230" customFormat="1" ht="11.25">
      <c r="A36" s="234"/>
      <c r="B36" s="208"/>
      <c r="C36" s="108" t="s">
        <v>192</v>
      </c>
      <c r="D36" s="137" t="s">
        <v>60</v>
      </c>
      <c r="E36" s="317">
        <v>1.05</v>
      </c>
      <c r="F36" s="313">
        <f>E36*F35</f>
        <v>246.22500000000002</v>
      </c>
      <c r="G36" s="324">
        <v>55</v>
      </c>
      <c r="H36" s="239">
        <f t="shared" ref="H36:H37" si="10">G36*F36</f>
        <v>13542.375000000002</v>
      </c>
      <c r="I36" s="175"/>
      <c r="J36" s="202"/>
      <c r="K36" s="135">
        <f t="shared" ref="K36:K37" si="11">H36+J36</f>
        <v>13542.375000000002</v>
      </c>
      <c r="L36" s="73"/>
      <c r="M36" s="73"/>
      <c r="N36" s="7"/>
      <c r="O36" s="339"/>
      <c r="P36" s="318"/>
    </row>
    <row r="37" spans="1:16" s="230" customFormat="1" ht="12" thickBot="1">
      <c r="A37" s="234"/>
      <c r="B37" s="208"/>
      <c r="C37" s="108" t="s">
        <v>104</v>
      </c>
      <c r="D37" s="137"/>
      <c r="E37" s="317">
        <v>1</v>
      </c>
      <c r="F37" s="313">
        <f>E37*F35</f>
        <v>234.5</v>
      </c>
      <c r="G37" s="324">
        <v>1</v>
      </c>
      <c r="H37" s="239">
        <f t="shared" si="10"/>
        <v>234.5</v>
      </c>
      <c r="I37" s="175"/>
      <c r="J37" s="202"/>
      <c r="K37" s="135">
        <f t="shared" si="11"/>
        <v>234.5</v>
      </c>
      <c r="L37" s="73"/>
      <c r="M37" s="73"/>
      <c r="N37" s="7"/>
      <c r="O37" s="339"/>
      <c r="P37" s="318"/>
    </row>
    <row r="38" spans="1:16" s="230" customFormat="1" ht="15.75" customHeight="1">
      <c r="A38" s="224">
        <v>7</v>
      </c>
      <c r="B38" s="207"/>
      <c r="C38" s="190" t="s">
        <v>160</v>
      </c>
      <c r="D38" s="174" t="s">
        <v>60</v>
      </c>
      <c r="E38" s="308"/>
      <c r="F38" s="215">
        <v>623.79999999999995</v>
      </c>
      <c r="G38" s="323"/>
      <c r="H38" s="180"/>
      <c r="I38" s="174">
        <v>15</v>
      </c>
      <c r="J38" s="172">
        <f>F38*I38</f>
        <v>9357</v>
      </c>
      <c r="K38" s="134">
        <f t="shared" si="9"/>
        <v>9357</v>
      </c>
      <c r="L38" s="72">
        <f>SUM(K38:K40)</f>
        <v>48594.02</v>
      </c>
      <c r="M38" s="72">
        <f>L38/F38</f>
        <v>77.900000000000006</v>
      </c>
      <c r="N38" s="7"/>
      <c r="O38" s="194"/>
      <c r="P38" s="310"/>
    </row>
    <row r="39" spans="1:16" s="230" customFormat="1" ht="11.25">
      <c r="A39" s="234"/>
      <c r="B39" s="208"/>
      <c r="C39" s="108" t="s">
        <v>123</v>
      </c>
      <c r="D39" s="137" t="s">
        <v>60</v>
      </c>
      <c r="E39" s="317">
        <v>1.05</v>
      </c>
      <c r="F39" s="313">
        <f>E39*F38</f>
        <v>654.99</v>
      </c>
      <c r="G39" s="324">
        <v>58</v>
      </c>
      <c r="H39" s="239">
        <f>G39*F39</f>
        <v>37989.42</v>
      </c>
      <c r="I39" s="175"/>
      <c r="J39" s="202"/>
      <c r="K39" s="135">
        <f t="shared" si="9"/>
        <v>37989.42</v>
      </c>
      <c r="L39" s="73"/>
      <c r="M39" s="73"/>
      <c r="N39" s="7"/>
      <c r="O39" s="339"/>
      <c r="P39" s="318"/>
    </row>
    <row r="40" spans="1:16" s="230" customFormat="1" ht="12" thickBot="1">
      <c r="A40" s="234"/>
      <c r="B40" s="208"/>
      <c r="C40" s="108" t="s">
        <v>104</v>
      </c>
      <c r="D40" s="137"/>
      <c r="E40" s="317">
        <v>1</v>
      </c>
      <c r="F40" s="313">
        <f>E40*F38</f>
        <v>623.79999999999995</v>
      </c>
      <c r="G40" s="324">
        <v>2</v>
      </c>
      <c r="H40" s="239">
        <f>G40*F40</f>
        <v>1247.5999999999999</v>
      </c>
      <c r="I40" s="175"/>
      <c r="J40" s="202"/>
      <c r="K40" s="135">
        <f t="shared" si="9"/>
        <v>1247.5999999999999</v>
      </c>
      <c r="L40" s="73"/>
      <c r="M40" s="73"/>
      <c r="N40" s="7"/>
      <c r="O40" s="339"/>
      <c r="P40" s="318"/>
    </row>
    <row r="41" spans="1:16" s="230" customFormat="1" ht="15" customHeight="1">
      <c r="A41" s="224">
        <v>8</v>
      </c>
      <c r="B41" s="207"/>
      <c r="C41" s="190" t="s">
        <v>120</v>
      </c>
      <c r="D41" s="174" t="s">
        <v>52</v>
      </c>
      <c r="E41" s="213"/>
      <c r="F41" s="215">
        <v>1</v>
      </c>
      <c r="G41" s="323"/>
      <c r="H41" s="180"/>
      <c r="I41" s="174">
        <f>P41/$K$4</f>
        <v>0</v>
      </c>
      <c r="J41" s="172">
        <f>F41*I41</f>
        <v>0</v>
      </c>
      <c r="K41" s="134">
        <f t="shared" si="9"/>
        <v>0</v>
      </c>
      <c r="L41" s="72">
        <f>SUM(K41:K45)</f>
        <v>3725</v>
      </c>
      <c r="M41" s="72">
        <f>L41/F41</f>
        <v>3725</v>
      </c>
      <c r="N41" s="7"/>
      <c r="O41" s="121"/>
      <c r="P41" s="147"/>
    </row>
    <row r="42" spans="1:16" s="233" customFormat="1" ht="11.25">
      <c r="A42" s="228"/>
      <c r="B42" s="209"/>
      <c r="C42" s="211" t="s">
        <v>163</v>
      </c>
      <c r="D42" s="175" t="s">
        <v>52</v>
      </c>
      <c r="E42" s="214">
        <v>1</v>
      </c>
      <c r="F42" s="313">
        <f>E42*F41</f>
        <v>1</v>
      </c>
      <c r="G42" s="328">
        <v>15</v>
      </c>
      <c r="H42" s="347">
        <f>G42*F42</f>
        <v>15</v>
      </c>
      <c r="I42" s="330">
        <v>10</v>
      </c>
      <c r="J42" s="329">
        <f>I42*F42</f>
        <v>10</v>
      </c>
      <c r="K42" s="331">
        <f t="shared" ref="K42" si="12">H42+J42</f>
        <v>25</v>
      </c>
      <c r="L42" s="332"/>
      <c r="M42" s="332"/>
      <c r="N42" s="7"/>
      <c r="O42" s="144"/>
      <c r="P42" s="148"/>
    </row>
    <row r="43" spans="1:16" s="233" customFormat="1" ht="11.25">
      <c r="A43" s="228"/>
      <c r="B43" s="209"/>
      <c r="C43" s="211" t="s">
        <v>124</v>
      </c>
      <c r="D43" s="175" t="s">
        <v>52</v>
      </c>
      <c r="E43" s="214">
        <v>1</v>
      </c>
      <c r="F43" s="313">
        <f>F41*E43</f>
        <v>1</v>
      </c>
      <c r="G43" s="328">
        <v>2500</v>
      </c>
      <c r="H43" s="347">
        <f>G43*F43</f>
        <v>2500</v>
      </c>
      <c r="I43" s="330">
        <v>1000</v>
      </c>
      <c r="J43" s="329">
        <f>I43*F43</f>
        <v>1000</v>
      </c>
      <c r="K43" s="331">
        <f t="shared" si="9"/>
        <v>3500</v>
      </c>
      <c r="L43" s="332"/>
      <c r="M43" s="332"/>
      <c r="N43" s="7"/>
      <c r="O43" s="144"/>
      <c r="P43" s="148"/>
    </row>
    <row r="44" spans="1:16" s="233" customFormat="1" ht="11.25">
      <c r="A44" s="228"/>
      <c r="B44" s="209"/>
      <c r="C44" s="211" t="s">
        <v>125</v>
      </c>
      <c r="D44" s="175" t="s">
        <v>52</v>
      </c>
      <c r="E44" s="214">
        <v>2</v>
      </c>
      <c r="F44" s="252">
        <f>E44*F41</f>
        <v>2</v>
      </c>
      <c r="G44" s="328">
        <v>0</v>
      </c>
      <c r="H44" s="347">
        <f>G44*F44</f>
        <v>0</v>
      </c>
      <c r="I44" s="330">
        <v>100</v>
      </c>
      <c r="J44" s="329">
        <f t="shared" ref="J44" si="13">I44*F44</f>
        <v>200</v>
      </c>
      <c r="K44" s="331">
        <f>H44+J44</f>
        <v>200</v>
      </c>
      <c r="L44" s="332"/>
      <c r="M44" s="332"/>
      <c r="N44" s="7"/>
      <c r="O44" s="361"/>
      <c r="P44" s="148"/>
    </row>
    <row r="45" spans="1:16" s="233" customFormat="1" ht="12" thickBot="1">
      <c r="A45" s="103"/>
      <c r="B45" s="210"/>
      <c r="C45" s="212" t="s">
        <v>125</v>
      </c>
      <c r="D45" s="222" t="s">
        <v>52</v>
      </c>
      <c r="E45" s="340">
        <v>1</v>
      </c>
      <c r="F45" s="360">
        <v>1</v>
      </c>
      <c r="G45" s="342">
        <f>O45/K4</f>
        <v>0</v>
      </c>
      <c r="H45" s="357">
        <f>G45*F45</f>
        <v>0</v>
      </c>
      <c r="I45" s="358">
        <f>P45/$K$4</f>
        <v>0</v>
      </c>
      <c r="J45" s="359">
        <f t="shared" ref="J45" si="14">I45*F45</f>
        <v>0</v>
      </c>
      <c r="K45" s="343">
        <f t="shared" ref="K45" si="15">H45+J45</f>
        <v>0</v>
      </c>
      <c r="L45" s="344"/>
      <c r="M45" s="344"/>
      <c r="N45" s="333"/>
      <c r="O45" s="345"/>
      <c r="P45" s="346"/>
    </row>
    <row r="46" spans="1:16" s="8" customFormat="1" ht="16.5" thickBot="1">
      <c r="A46" s="4"/>
      <c r="B46" s="50"/>
      <c r="C46" s="4"/>
      <c r="D46" s="4"/>
      <c r="E46" s="4"/>
      <c r="F46" s="223"/>
      <c r="G46" s="25"/>
      <c r="H46" s="486">
        <f>SUM(H11:H45)</f>
        <v>86348.000599999999</v>
      </c>
      <c r="I46" s="487"/>
      <c r="J46" s="486">
        <f>SUM(J11:J45)</f>
        <v>29730.800000000003</v>
      </c>
      <c r="K46" s="96"/>
      <c r="L46" s="69"/>
      <c r="M46" s="69"/>
      <c r="O46" s="334"/>
      <c r="P46" s="334"/>
    </row>
    <row r="47" spans="1:16" s="8" customFormat="1" ht="16.5" thickBot="1">
      <c r="A47" s="4"/>
      <c r="B47" s="50"/>
      <c r="C47" s="4"/>
      <c r="D47" s="4"/>
      <c r="E47" s="4"/>
      <c r="F47" s="223"/>
      <c r="G47" s="14"/>
      <c r="H47" s="55" t="s">
        <v>106</v>
      </c>
      <c r="I47" s="56">
        <v>0.02</v>
      </c>
      <c r="J47" s="15"/>
      <c r="K47" s="255">
        <f>I47*H46</f>
        <v>1726.960012</v>
      </c>
      <c r="L47" s="69"/>
      <c r="M47" s="69"/>
      <c r="O47" s="334"/>
      <c r="P47" s="334"/>
    </row>
    <row r="48" spans="1:16" s="8" customFormat="1" ht="16.899999999999999" customHeight="1" thickBot="1">
      <c r="A48" s="50"/>
      <c r="B48" s="50"/>
      <c r="C48" s="4"/>
      <c r="D48" s="4"/>
      <c r="E48" s="4"/>
      <c r="F48" s="223"/>
      <c r="G48" s="25"/>
      <c r="H48" s="26"/>
      <c r="I48" s="27"/>
      <c r="J48" s="26"/>
      <c r="K48" s="256"/>
      <c r="L48" s="69"/>
      <c r="M48" s="69"/>
      <c r="O48" s="334"/>
      <c r="P48" s="334"/>
    </row>
    <row r="49" spans="1:16" s="8" customFormat="1" ht="16.5" thickBot="1">
      <c r="A49" s="50"/>
      <c r="B49" s="50"/>
      <c r="C49" s="1"/>
      <c r="D49" s="402"/>
      <c r="E49" s="1"/>
      <c r="F49" s="230"/>
      <c r="G49" s="14"/>
      <c r="H49" s="15" t="s">
        <v>107</v>
      </c>
      <c r="I49" s="16"/>
      <c r="J49" s="15"/>
      <c r="K49" s="255">
        <f>SUM(K11:K48)</f>
        <v>117805.76061200001</v>
      </c>
      <c r="L49" s="69"/>
      <c r="M49" s="69"/>
      <c r="O49" s="334"/>
      <c r="P49" s="334"/>
    </row>
    <row r="50" spans="1:16" s="8" customFormat="1" ht="16.5" thickBot="1">
      <c r="A50" s="50"/>
      <c r="B50" s="50"/>
      <c r="C50" s="1"/>
      <c r="D50" s="402"/>
      <c r="E50" s="1"/>
      <c r="F50" s="230"/>
      <c r="G50" s="28"/>
      <c r="H50" s="29"/>
      <c r="I50" s="30"/>
      <c r="J50" s="29"/>
      <c r="K50" s="257"/>
      <c r="L50" s="69"/>
      <c r="M50" s="69"/>
      <c r="O50" s="334"/>
      <c r="P50" s="334"/>
    </row>
    <row r="51" spans="1:16" s="8" customFormat="1">
      <c r="A51" s="54"/>
      <c r="B51" s="51"/>
      <c r="C51" s="6"/>
      <c r="F51" s="9"/>
      <c r="G51" s="17"/>
      <c r="H51" s="39" t="s">
        <v>99</v>
      </c>
      <c r="I51" s="19">
        <v>0.08</v>
      </c>
      <c r="J51" s="20"/>
      <c r="K51" s="258">
        <f>K49*I51</f>
        <v>9424.4608489600014</v>
      </c>
      <c r="L51" s="69"/>
      <c r="M51" s="69"/>
      <c r="O51" s="334"/>
      <c r="P51" s="334"/>
    </row>
    <row r="52" spans="1:16" s="8" customFormat="1" ht="16.5" thickBot="1">
      <c r="A52" s="54"/>
      <c r="B52" s="51"/>
      <c r="C52" s="6"/>
      <c r="F52" s="9"/>
      <c r="G52" s="11"/>
      <c r="H52" s="37" t="s">
        <v>35</v>
      </c>
      <c r="I52" s="21"/>
      <c r="J52" s="38"/>
      <c r="K52" s="259">
        <f>K49+K51</f>
        <v>127230.22146096002</v>
      </c>
      <c r="L52" s="69"/>
      <c r="M52" s="69"/>
      <c r="O52" s="334"/>
      <c r="P52" s="334"/>
    </row>
    <row r="53" spans="1:16" s="8" customFormat="1" ht="16.5" thickBot="1">
      <c r="A53" s="54"/>
      <c r="B53" s="51"/>
      <c r="C53" s="6"/>
      <c r="F53" s="9"/>
      <c r="G53" s="31"/>
      <c r="H53" s="32"/>
      <c r="I53" s="33"/>
      <c r="J53" s="34"/>
      <c r="K53" s="260"/>
      <c r="L53" s="69"/>
      <c r="M53" s="69"/>
      <c r="O53" s="334"/>
      <c r="P53" s="334"/>
    </row>
    <row r="54" spans="1:16" s="8" customFormat="1">
      <c r="A54" s="54"/>
      <c r="B54" s="51"/>
      <c r="C54" s="6"/>
      <c r="F54" s="9"/>
      <c r="G54" s="22"/>
      <c r="H54" s="39" t="s">
        <v>100</v>
      </c>
      <c r="I54" s="19">
        <v>0.08</v>
      </c>
      <c r="J54" s="20"/>
      <c r="K54" s="258">
        <f>K52*I54</f>
        <v>10178.417716876802</v>
      </c>
      <c r="L54" s="69"/>
      <c r="M54" s="69"/>
      <c r="O54" s="334"/>
      <c r="P54" s="334"/>
    </row>
    <row r="55" spans="1:16" s="8" customFormat="1" ht="16.5" thickBot="1">
      <c r="A55" s="54"/>
      <c r="B55" s="51"/>
      <c r="C55" s="6"/>
      <c r="F55" s="9"/>
      <c r="G55" s="11"/>
      <c r="H55" s="37" t="s">
        <v>35</v>
      </c>
      <c r="I55" s="23"/>
      <c r="J55" s="38"/>
      <c r="K55" s="259">
        <f>K52+K54</f>
        <v>137408.63917783683</v>
      </c>
      <c r="L55" s="69"/>
      <c r="M55" s="69"/>
      <c r="O55" s="334"/>
      <c r="P55" s="334"/>
    </row>
    <row r="56" spans="1:16" s="8" customFormat="1" ht="16.5" thickBot="1">
      <c r="A56" s="54"/>
      <c r="B56" s="51"/>
      <c r="C56" s="6"/>
      <c r="F56" s="9"/>
      <c r="G56" s="31"/>
      <c r="H56" s="32"/>
      <c r="I56" s="35"/>
      <c r="J56" s="34"/>
      <c r="K56" s="260"/>
      <c r="L56" s="69"/>
      <c r="M56" s="69"/>
      <c r="O56" s="334"/>
      <c r="P56" s="334"/>
    </row>
    <row r="57" spans="1:16" s="8" customFormat="1">
      <c r="A57" s="54"/>
      <c r="B57" s="51"/>
      <c r="C57" s="6"/>
      <c r="F57" s="9"/>
      <c r="G57" s="22"/>
      <c r="H57" s="39" t="s">
        <v>101</v>
      </c>
      <c r="I57" s="19">
        <v>0</v>
      </c>
      <c r="J57" s="20"/>
      <c r="K57" s="258">
        <f>K55*I57</f>
        <v>0</v>
      </c>
      <c r="L57" s="69"/>
      <c r="M57" s="69"/>
      <c r="O57" s="334"/>
      <c r="P57" s="334"/>
    </row>
    <row r="58" spans="1:16" s="6" customFormat="1" ht="16.5" thickBot="1">
      <c r="A58" s="54"/>
      <c r="B58" s="51"/>
      <c r="D58" s="8"/>
      <c r="E58" s="8"/>
      <c r="F58" s="9"/>
      <c r="G58" s="11"/>
      <c r="H58" s="37" t="s">
        <v>35</v>
      </c>
      <c r="I58" s="24"/>
      <c r="J58" s="38"/>
      <c r="K58" s="259">
        <f>K55+K57</f>
        <v>137408.63917783683</v>
      </c>
      <c r="L58" s="65"/>
      <c r="M58" s="65"/>
      <c r="O58" s="334"/>
      <c r="P58" s="334"/>
    </row>
    <row r="59" spans="1:16" s="6" customFormat="1" ht="16.5" thickBot="1">
      <c r="A59" s="54"/>
      <c r="B59" s="51"/>
      <c r="D59" s="8"/>
      <c r="E59" s="8"/>
      <c r="F59" s="9"/>
      <c r="G59" s="31"/>
      <c r="H59" s="32"/>
      <c r="I59" s="36"/>
      <c r="J59" s="34"/>
      <c r="K59" s="260"/>
      <c r="L59" s="65"/>
      <c r="M59" s="65"/>
      <c r="O59" s="334"/>
      <c r="P59" s="334"/>
    </row>
    <row r="60" spans="1:16" s="4" customFormat="1">
      <c r="A60" s="54"/>
      <c r="B60" s="51"/>
      <c r="C60" s="6"/>
      <c r="D60" s="8"/>
      <c r="E60" s="8"/>
      <c r="F60" s="9"/>
      <c r="G60" s="22"/>
      <c r="H60" s="18" t="s">
        <v>50</v>
      </c>
      <c r="I60" s="19">
        <v>0.18</v>
      </c>
      <c r="J60" s="20"/>
      <c r="K60" s="261">
        <f>K58*I60</f>
        <v>24733.555052010626</v>
      </c>
      <c r="L60" s="66"/>
      <c r="M60" s="66"/>
      <c r="O60" s="334"/>
      <c r="P60" s="334"/>
    </row>
    <row r="61" spans="1:16" s="4" customFormat="1" ht="16.5" thickBot="1">
      <c r="A61" s="54"/>
      <c r="B61" s="51"/>
      <c r="C61" s="6"/>
      <c r="D61" s="8"/>
      <c r="E61" s="8"/>
      <c r="F61" s="9"/>
      <c r="G61" s="11"/>
      <c r="H61" s="12" t="s">
        <v>35</v>
      </c>
      <c r="I61" s="88" t="s">
        <v>12</v>
      </c>
      <c r="J61" s="95"/>
      <c r="K61" s="262">
        <f>K58+K60</f>
        <v>162142.19422984746</v>
      </c>
      <c r="L61" s="66"/>
      <c r="M61" s="66"/>
      <c r="O61" s="334"/>
      <c r="P61" s="334"/>
    </row>
    <row r="62" spans="1:16" ht="18">
      <c r="C62" s="488"/>
      <c r="D62" s="488"/>
      <c r="E62" s="488"/>
    </row>
  </sheetData>
  <mergeCells count="14">
    <mergeCell ref="K7:K8"/>
    <mergeCell ref="L7:L8"/>
    <mergeCell ref="M7:M8"/>
    <mergeCell ref="C62:E62"/>
    <mergeCell ref="C1:E1"/>
    <mergeCell ref="A2:C2"/>
    <mergeCell ref="I2:K2"/>
    <mergeCell ref="A3:B3"/>
    <mergeCell ref="A7:A8"/>
    <mergeCell ref="B7:B8"/>
    <mergeCell ref="D7:D8"/>
    <mergeCell ref="E7:F7"/>
    <mergeCell ref="G7:H7"/>
    <mergeCell ref="I7:J7"/>
  </mergeCells>
  <pageMargins left="0.75000000000000011" right="0.75000000000000011" top="1" bottom="1" header="0.5" footer="0.5"/>
  <pageSetup paperSize="9" orientation="portrait" horizontalDpi="4294967292" verticalDpi="429496729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P52"/>
  <sheetViews>
    <sheetView topLeftCell="B1" zoomScaleNormal="100" zoomScalePageLayoutView="115" workbookViewId="0">
      <selection activeCell="I18" sqref="I18"/>
    </sheetView>
  </sheetViews>
  <sheetFormatPr defaultColWidth="11" defaultRowHeight="15.75"/>
  <cols>
    <col min="1" max="1" width="6.5" customWidth="1"/>
    <col min="2" max="2" width="7.625" customWidth="1"/>
    <col min="3" max="3" width="46.25" bestFit="1" customWidth="1"/>
    <col min="4" max="4" width="7.75" customWidth="1"/>
    <col min="10" max="10" width="13.875" customWidth="1"/>
    <col min="11" max="11" width="11.25" bestFit="1" customWidth="1"/>
    <col min="14" max="14" width="5.75" customWidth="1"/>
    <col min="15" max="16" width="11" style="127"/>
  </cols>
  <sheetData>
    <row r="1" spans="1:16" s="4" customFormat="1" ht="18.75" thickBot="1">
      <c r="A1" s="53"/>
      <c r="B1" s="49"/>
      <c r="C1" s="488" t="str">
        <f>TOTAL!A2</f>
        <v>ევექსი ლაბორატორია</v>
      </c>
      <c r="D1" s="488"/>
      <c r="E1" s="488"/>
      <c r="F1" s="230"/>
      <c r="G1" s="1"/>
      <c r="H1" s="230"/>
      <c r="I1" s="104"/>
      <c r="J1" s="105"/>
      <c r="K1" s="104"/>
      <c r="L1" s="230"/>
      <c r="M1" s="230"/>
      <c r="O1" s="112"/>
      <c r="P1" s="112"/>
    </row>
    <row r="2" spans="1:16" s="4" customFormat="1" ht="18.75" thickBot="1">
      <c r="A2" s="525" t="s">
        <v>172</v>
      </c>
      <c r="B2" s="525"/>
      <c r="C2" s="526"/>
      <c r="D2" s="402"/>
      <c r="E2" s="1"/>
      <c r="F2" s="230"/>
      <c r="G2" s="1"/>
      <c r="H2" s="160"/>
      <c r="I2" s="527"/>
      <c r="J2" s="528"/>
      <c r="K2" s="529"/>
      <c r="L2" s="168"/>
      <c r="O2" s="112"/>
      <c r="P2" s="113"/>
    </row>
    <row r="3" spans="1:16" s="4" customFormat="1" ht="22.5">
      <c r="A3" s="513"/>
      <c r="B3" s="513"/>
      <c r="C3" s="40"/>
      <c r="E3" s="40"/>
      <c r="F3" s="40"/>
      <c r="G3" s="40"/>
      <c r="H3" s="161"/>
      <c r="I3" s="5" t="s">
        <v>41</v>
      </c>
      <c r="J3" s="5" t="s">
        <v>42</v>
      </c>
      <c r="K3" s="300" t="s">
        <v>43</v>
      </c>
      <c r="O3" s="112"/>
      <c r="P3" s="113"/>
    </row>
    <row r="4" spans="1:16" s="4" customFormat="1" thickBot="1">
      <c r="A4" s="53"/>
      <c r="B4" s="49"/>
      <c r="C4" s="404"/>
      <c r="D4" s="42"/>
      <c r="E4" s="41"/>
      <c r="F4" s="41"/>
      <c r="G4" s="41"/>
      <c r="H4" s="162"/>
      <c r="I4" s="206">
        <f>K52</f>
        <v>69587.531308799997</v>
      </c>
      <c r="J4" s="205">
        <f>I4*K4</f>
        <v>171185.32701964799</v>
      </c>
      <c r="K4" s="297">
        <f>TOTAL!C17</f>
        <v>2.46</v>
      </c>
      <c r="O4" s="112"/>
      <c r="P4" s="113"/>
    </row>
    <row r="5" spans="1:16" s="4" customFormat="1">
      <c r="A5" s="53"/>
      <c r="B5" s="49"/>
      <c r="C5" s="530"/>
      <c r="D5" s="531"/>
      <c r="E5" s="531"/>
      <c r="F5" s="531"/>
      <c r="G5" s="41"/>
      <c r="H5" s="41"/>
      <c r="I5" s="114"/>
      <c r="J5" s="52"/>
      <c r="K5" s="115"/>
      <c r="O5" s="112"/>
      <c r="P5" s="113"/>
    </row>
    <row r="6" spans="1:16" s="4" customFormat="1" ht="12" thickBot="1">
      <c r="A6" s="53"/>
      <c r="B6" s="49"/>
      <c r="C6" s="1"/>
      <c r="D6" s="402"/>
      <c r="E6" s="402"/>
      <c r="F6" s="3"/>
      <c r="G6" s="402"/>
      <c r="H6" s="3"/>
      <c r="I6" s="402"/>
      <c r="J6" s="230"/>
      <c r="K6" s="6"/>
      <c r="L6" s="7"/>
      <c r="M6" s="7"/>
      <c r="O6" s="116"/>
      <c r="P6" s="116"/>
    </row>
    <row r="7" spans="1:16" s="4" customFormat="1" ht="20.25" customHeight="1" thickBot="1">
      <c r="A7" s="514" t="s">
        <v>0</v>
      </c>
      <c r="B7" s="516"/>
      <c r="C7" s="532" t="s">
        <v>97</v>
      </c>
      <c r="D7" s="518" t="s">
        <v>32</v>
      </c>
      <c r="E7" s="497" t="s">
        <v>28</v>
      </c>
      <c r="F7" s="498"/>
      <c r="G7" s="497" t="s">
        <v>33</v>
      </c>
      <c r="H7" s="498"/>
      <c r="I7" s="497" t="s">
        <v>34</v>
      </c>
      <c r="J7" s="498"/>
      <c r="K7" s="506" t="s">
        <v>35</v>
      </c>
      <c r="L7" s="506" t="s">
        <v>36</v>
      </c>
      <c r="M7" s="506" t="s">
        <v>37</v>
      </c>
      <c r="O7" s="499" t="s">
        <v>94</v>
      </c>
      <c r="P7" s="501" t="s">
        <v>95</v>
      </c>
    </row>
    <row r="8" spans="1:16" s="4" customFormat="1" ht="12" thickBot="1">
      <c r="A8" s="515"/>
      <c r="B8" s="517"/>
      <c r="C8" s="533"/>
      <c r="D8" s="519"/>
      <c r="E8" s="151" t="s">
        <v>38</v>
      </c>
      <c r="F8" s="152" t="s">
        <v>35</v>
      </c>
      <c r="G8" s="151" t="s">
        <v>39</v>
      </c>
      <c r="H8" s="152" t="s">
        <v>35</v>
      </c>
      <c r="I8" s="151" t="s">
        <v>39</v>
      </c>
      <c r="J8" s="152" t="s">
        <v>35</v>
      </c>
      <c r="K8" s="507"/>
      <c r="L8" s="507"/>
      <c r="M8" s="507"/>
      <c r="O8" s="500"/>
      <c r="P8" s="502"/>
    </row>
    <row r="9" spans="1:16" s="4" customFormat="1" ht="12" thickBot="1">
      <c r="A9" s="170" t="s">
        <v>1</v>
      </c>
      <c r="B9" s="177">
        <v>2</v>
      </c>
      <c r="C9" s="150" t="s">
        <v>2</v>
      </c>
      <c r="D9" s="150" t="s">
        <v>3</v>
      </c>
      <c r="E9" s="157" t="s">
        <v>14</v>
      </c>
      <c r="F9" s="150" t="s">
        <v>4</v>
      </c>
      <c r="G9" s="157" t="s">
        <v>5</v>
      </c>
      <c r="H9" s="150" t="s">
        <v>6</v>
      </c>
      <c r="I9" s="157" t="s">
        <v>7</v>
      </c>
      <c r="J9" s="150" t="s">
        <v>8</v>
      </c>
      <c r="K9" s="149" t="s">
        <v>9</v>
      </c>
      <c r="L9" s="149" t="s">
        <v>19</v>
      </c>
      <c r="M9" s="149" t="s">
        <v>17</v>
      </c>
      <c r="O9" s="145" t="s">
        <v>16</v>
      </c>
      <c r="P9" s="195" t="s">
        <v>18</v>
      </c>
    </row>
    <row r="10" spans="1:16" s="4" customFormat="1" ht="12" thickBot="1">
      <c r="A10" s="198"/>
      <c r="B10" s="199"/>
      <c r="C10" s="158"/>
      <c r="D10" s="156"/>
      <c r="E10" s="158"/>
      <c r="F10" s="46"/>
      <c r="G10" s="158"/>
      <c r="H10" s="46"/>
      <c r="I10" s="158"/>
      <c r="J10" s="46"/>
      <c r="K10" s="46"/>
      <c r="L10" s="46"/>
      <c r="M10" s="46"/>
      <c r="O10" s="117"/>
      <c r="P10" s="118"/>
    </row>
    <row r="11" spans="1:16" s="230" customFormat="1" ht="16.149999999999999" customHeight="1">
      <c r="A11" s="224">
        <v>1</v>
      </c>
      <c r="B11" s="335"/>
      <c r="C11" s="301" t="s">
        <v>184</v>
      </c>
      <c r="D11" s="174" t="s">
        <v>52</v>
      </c>
      <c r="E11" s="174"/>
      <c r="F11" s="172">
        <v>1</v>
      </c>
      <c r="G11" s="174"/>
      <c r="H11" s="172"/>
      <c r="I11" s="204">
        <v>500</v>
      </c>
      <c r="J11" s="172">
        <f>F11*I11</f>
        <v>500</v>
      </c>
      <c r="K11" s="302">
        <f t="shared" ref="K11:K13" si="0">H11+J11</f>
        <v>500</v>
      </c>
      <c r="L11" s="303">
        <f>SUM(K11:K13)</f>
        <v>4200</v>
      </c>
      <c r="M11" s="303">
        <f>L11/F11</f>
        <v>4200</v>
      </c>
      <c r="O11" s="120"/>
      <c r="P11" s="121"/>
    </row>
    <row r="12" spans="1:16" s="230" customFormat="1" ht="11.25">
      <c r="A12" s="234"/>
      <c r="B12" s="185"/>
      <c r="C12" s="108" t="s">
        <v>184</v>
      </c>
      <c r="D12" s="137" t="s">
        <v>52</v>
      </c>
      <c r="E12" s="175">
        <v>1</v>
      </c>
      <c r="F12" s="138">
        <f>E12*F11</f>
        <v>1</v>
      </c>
      <c r="G12" s="203">
        <v>3500</v>
      </c>
      <c r="H12" s="202">
        <f>G12*F12</f>
        <v>3500</v>
      </c>
      <c r="I12" s="175"/>
      <c r="J12" s="202"/>
      <c r="K12" s="304">
        <f t="shared" si="0"/>
        <v>3500</v>
      </c>
      <c r="L12" s="225"/>
      <c r="M12" s="225"/>
      <c r="O12" s="122"/>
      <c r="P12" s="123"/>
    </row>
    <row r="13" spans="1:16" s="230" customFormat="1" ht="12" thickBot="1">
      <c r="A13" s="234"/>
      <c r="B13" s="185"/>
      <c r="C13" s="200" t="s">
        <v>21</v>
      </c>
      <c r="D13" s="137"/>
      <c r="E13" s="175">
        <v>1</v>
      </c>
      <c r="F13" s="138">
        <f>E13*F11</f>
        <v>1</v>
      </c>
      <c r="G13" s="203">
        <v>200</v>
      </c>
      <c r="H13" s="202">
        <f>G13*F13</f>
        <v>200</v>
      </c>
      <c r="I13" s="175"/>
      <c r="J13" s="202"/>
      <c r="K13" s="304">
        <f t="shared" si="0"/>
        <v>200</v>
      </c>
      <c r="L13" s="225"/>
      <c r="M13" s="225"/>
      <c r="O13" s="122"/>
      <c r="P13" s="123"/>
    </row>
    <row r="14" spans="1:16" s="230" customFormat="1" ht="16.149999999999999" customHeight="1">
      <c r="A14" s="224">
        <v>2</v>
      </c>
      <c r="B14" s="335"/>
      <c r="C14" s="301" t="s">
        <v>116</v>
      </c>
      <c r="D14" s="174" t="s">
        <v>52</v>
      </c>
      <c r="E14" s="174"/>
      <c r="F14" s="172">
        <v>20</v>
      </c>
      <c r="G14" s="174"/>
      <c r="H14" s="172"/>
      <c r="I14" s="204">
        <v>35</v>
      </c>
      <c r="J14" s="172">
        <f>F14*I14</f>
        <v>700</v>
      </c>
      <c r="K14" s="302">
        <f t="shared" ref="K14:K19" si="1">H14+J14</f>
        <v>700</v>
      </c>
      <c r="L14" s="303">
        <f>SUM(K14:K16)</f>
        <v>3900</v>
      </c>
      <c r="M14" s="303">
        <f>L14/F14</f>
        <v>195</v>
      </c>
      <c r="O14" s="120"/>
      <c r="P14" s="121"/>
    </row>
    <row r="15" spans="1:16" s="230" customFormat="1" ht="11.25">
      <c r="A15" s="234"/>
      <c r="B15" s="185"/>
      <c r="C15" s="108" t="s">
        <v>185</v>
      </c>
      <c r="D15" s="137" t="s">
        <v>52</v>
      </c>
      <c r="E15" s="175">
        <v>1</v>
      </c>
      <c r="F15" s="138">
        <f>E15*F14</f>
        <v>20</v>
      </c>
      <c r="G15" s="203">
        <v>150</v>
      </c>
      <c r="H15" s="202">
        <f>G15*F15</f>
        <v>3000</v>
      </c>
      <c r="I15" s="175"/>
      <c r="J15" s="202"/>
      <c r="K15" s="304">
        <f t="shared" si="1"/>
        <v>3000</v>
      </c>
      <c r="L15" s="225"/>
      <c r="M15" s="225"/>
      <c r="O15" s="122"/>
      <c r="P15" s="123"/>
    </row>
    <row r="16" spans="1:16" s="230" customFormat="1" ht="12" thickBot="1">
      <c r="A16" s="234"/>
      <c r="B16" s="185"/>
      <c r="C16" s="200" t="s">
        <v>21</v>
      </c>
      <c r="D16" s="137"/>
      <c r="E16" s="175">
        <v>1</v>
      </c>
      <c r="F16" s="138">
        <f>E16*F14</f>
        <v>20</v>
      </c>
      <c r="G16" s="203">
        <v>10</v>
      </c>
      <c r="H16" s="202">
        <f>G16*F16</f>
        <v>200</v>
      </c>
      <c r="I16" s="175"/>
      <c r="J16" s="202"/>
      <c r="K16" s="304">
        <f t="shared" si="1"/>
        <v>200</v>
      </c>
      <c r="L16" s="225"/>
      <c r="M16" s="225"/>
      <c r="O16" s="122"/>
      <c r="P16" s="123"/>
    </row>
    <row r="17" spans="1:16" s="230" customFormat="1" ht="16.149999999999999" customHeight="1">
      <c r="A17" s="224">
        <v>3</v>
      </c>
      <c r="B17" s="335"/>
      <c r="C17" s="301" t="s">
        <v>178</v>
      </c>
      <c r="D17" s="174" t="s">
        <v>52</v>
      </c>
      <c r="E17" s="174"/>
      <c r="F17" s="172">
        <v>81</v>
      </c>
      <c r="G17" s="174"/>
      <c r="H17" s="172"/>
      <c r="I17" s="204">
        <v>35</v>
      </c>
      <c r="J17" s="172">
        <f>F17*I17</f>
        <v>2835</v>
      </c>
      <c r="K17" s="302">
        <f t="shared" si="1"/>
        <v>2835</v>
      </c>
      <c r="L17" s="303">
        <f>SUM(K17:K19)</f>
        <v>16605</v>
      </c>
      <c r="M17" s="303">
        <f>L17/F17</f>
        <v>205</v>
      </c>
      <c r="O17" s="120"/>
      <c r="P17" s="121"/>
    </row>
    <row r="18" spans="1:16" s="230" customFormat="1" ht="11.25">
      <c r="A18" s="234"/>
      <c r="B18" s="186"/>
      <c r="C18" s="108" t="s">
        <v>185</v>
      </c>
      <c r="D18" s="137" t="s">
        <v>52</v>
      </c>
      <c r="E18" s="175">
        <v>1</v>
      </c>
      <c r="F18" s="138">
        <f>E18*F17</f>
        <v>81</v>
      </c>
      <c r="G18" s="203">
        <v>160</v>
      </c>
      <c r="H18" s="202">
        <f>G18*F18</f>
        <v>12960</v>
      </c>
      <c r="I18" s="175"/>
      <c r="J18" s="202"/>
      <c r="K18" s="304">
        <f t="shared" si="1"/>
        <v>12960</v>
      </c>
      <c r="L18" s="225"/>
      <c r="M18" s="225"/>
      <c r="O18" s="122"/>
      <c r="P18" s="123"/>
    </row>
    <row r="19" spans="1:16" s="230" customFormat="1" ht="12" thickBot="1">
      <c r="A19" s="234"/>
      <c r="B19" s="186"/>
      <c r="C19" s="200" t="s">
        <v>21</v>
      </c>
      <c r="D19" s="137"/>
      <c r="E19" s="175">
        <v>1</v>
      </c>
      <c r="F19" s="138">
        <f>E19*F17</f>
        <v>81</v>
      </c>
      <c r="G19" s="203">
        <v>10</v>
      </c>
      <c r="H19" s="202">
        <f>G19*F19</f>
        <v>810</v>
      </c>
      <c r="I19" s="175"/>
      <c r="J19" s="202"/>
      <c r="K19" s="304">
        <f t="shared" si="1"/>
        <v>810</v>
      </c>
      <c r="L19" s="225"/>
      <c r="M19" s="225"/>
      <c r="O19" s="122"/>
      <c r="P19" s="123"/>
    </row>
    <row r="20" spans="1:16" s="230" customFormat="1" ht="16.149999999999999" customHeight="1">
      <c r="A20" s="224">
        <v>4</v>
      </c>
      <c r="B20" s="335"/>
      <c r="C20" s="301" t="s">
        <v>117</v>
      </c>
      <c r="D20" s="174" t="s">
        <v>52</v>
      </c>
      <c r="E20" s="174"/>
      <c r="F20" s="172">
        <v>4</v>
      </c>
      <c r="G20" s="174"/>
      <c r="H20" s="172"/>
      <c r="I20" s="204">
        <v>40</v>
      </c>
      <c r="J20" s="172">
        <f>F20*I20</f>
        <v>160</v>
      </c>
      <c r="K20" s="302">
        <f t="shared" ref="K20:K22" si="2">H20+J20</f>
        <v>160</v>
      </c>
      <c r="L20" s="303">
        <f>SUM(K20:K22)</f>
        <v>940</v>
      </c>
      <c r="M20" s="303">
        <f>L20/F20</f>
        <v>235</v>
      </c>
      <c r="O20" s="120"/>
      <c r="P20" s="121"/>
    </row>
    <row r="21" spans="1:16" s="230" customFormat="1" ht="11.25">
      <c r="A21" s="234"/>
      <c r="B21" s="186"/>
      <c r="C21" s="108" t="s">
        <v>185</v>
      </c>
      <c r="D21" s="137" t="s">
        <v>52</v>
      </c>
      <c r="E21" s="175">
        <v>1</v>
      </c>
      <c r="F21" s="138">
        <f>E21*F20</f>
        <v>4</v>
      </c>
      <c r="G21" s="203">
        <v>185</v>
      </c>
      <c r="H21" s="202">
        <f>G21*F21</f>
        <v>740</v>
      </c>
      <c r="I21" s="175"/>
      <c r="J21" s="202"/>
      <c r="K21" s="304">
        <f t="shared" si="2"/>
        <v>740</v>
      </c>
      <c r="L21" s="225"/>
      <c r="M21" s="225"/>
      <c r="O21" s="122"/>
      <c r="P21" s="123"/>
    </row>
    <row r="22" spans="1:16" s="230" customFormat="1" ht="12" thickBot="1">
      <c r="A22" s="234"/>
      <c r="B22" s="234"/>
      <c r="C22" s="200" t="s">
        <v>21</v>
      </c>
      <c r="D22" s="137"/>
      <c r="E22" s="175">
        <v>1</v>
      </c>
      <c r="F22" s="138">
        <f>E22*F20</f>
        <v>4</v>
      </c>
      <c r="G22" s="203">
        <v>10</v>
      </c>
      <c r="H22" s="202">
        <f>G22*F22</f>
        <v>40</v>
      </c>
      <c r="I22" s="175"/>
      <c r="J22" s="202"/>
      <c r="K22" s="304">
        <f t="shared" si="2"/>
        <v>40</v>
      </c>
      <c r="L22" s="225"/>
      <c r="M22" s="225"/>
      <c r="N22" s="7"/>
      <c r="O22" s="122"/>
      <c r="P22" s="123"/>
    </row>
    <row r="23" spans="1:16" s="230" customFormat="1" ht="16.149999999999999" customHeight="1">
      <c r="A23" s="224">
        <v>5</v>
      </c>
      <c r="B23" s="224"/>
      <c r="C23" s="301" t="s">
        <v>179</v>
      </c>
      <c r="D23" s="174" t="s">
        <v>52</v>
      </c>
      <c r="E23" s="174"/>
      <c r="F23" s="172">
        <v>31</v>
      </c>
      <c r="G23" s="174"/>
      <c r="H23" s="172"/>
      <c r="I23" s="204">
        <v>50</v>
      </c>
      <c r="J23" s="172">
        <f>F23*I23</f>
        <v>1550</v>
      </c>
      <c r="K23" s="302">
        <f t="shared" ref="K23:K25" si="3">H23+J23</f>
        <v>1550</v>
      </c>
      <c r="L23" s="303">
        <f>SUM(K23:K25)</f>
        <v>9610</v>
      </c>
      <c r="M23" s="303">
        <f>L23/F23</f>
        <v>310</v>
      </c>
      <c r="N23" s="7"/>
      <c r="O23" s="120"/>
      <c r="P23" s="121"/>
    </row>
    <row r="24" spans="1:16" s="230" customFormat="1" ht="11.25">
      <c r="A24" s="234"/>
      <c r="B24" s="234"/>
      <c r="C24" s="108" t="s">
        <v>185</v>
      </c>
      <c r="D24" s="137" t="s">
        <v>52</v>
      </c>
      <c r="E24" s="175">
        <v>1</v>
      </c>
      <c r="F24" s="138">
        <f>E24*F23</f>
        <v>31</v>
      </c>
      <c r="G24" s="203">
        <v>250</v>
      </c>
      <c r="H24" s="202">
        <f>G24*F24</f>
        <v>7750</v>
      </c>
      <c r="I24" s="175"/>
      <c r="J24" s="202"/>
      <c r="K24" s="304">
        <f t="shared" si="3"/>
        <v>7750</v>
      </c>
      <c r="L24" s="225"/>
      <c r="M24" s="225"/>
      <c r="N24" s="7"/>
      <c r="O24" s="122"/>
      <c r="P24" s="123"/>
    </row>
    <row r="25" spans="1:16" s="230" customFormat="1" ht="12" thickBot="1">
      <c r="A25" s="234"/>
      <c r="B25" s="234"/>
      <c r="C25" s="200" t="s">
        <v>21</v>
      </c>
      <c r="D25" s="137"/>
      <c r="E25" s="175">
        <v>1</v>
      </c>
      <c r="F25" s="138">
        <f>E25*F23</f>
        <v>31</v>
      </c>
      <c r="G25" s="203">
        <v>10</v>
      </c>
      <c r="H25" s="202">
        <f>G25*F25</f>
        <v>310</v>
      </c>
      <c r="I25" s="175"/>
      <c r="J25" s="202"/>
      <c r="K25" s="304">
        <f t="shared" si="3"/>
        <v>310</v>
      </c>
      <c r="L25" s="225"/>
      <c r="M25" s="225"/>
      <c r="N25" s="7"/>
      <c r="O25" s="122"/>
      <c r="P25" s="123"/>
    </row>
    <row r="26" spans="1:16" s="230" customFormat="1" ht="16.149999999999999" customHeight="1">
      <c r="A26" s="224">
        <v>6</v>
      </c>
      <c r="B26" s="224"/>
      <c r="C26" s="301" t="s">
        <v>181</v>
      </c>
      <c r="D26" s="174" t="s">
        <v>52</v>
      </c>
      <c r="E26" s="174"/>
      <c r="F26" s="172">
        <v>1</v>
      </c>
      <c r="G26" s="174"/>
      <c r="H26" s="172"/>
      <c r="I26" s="204">
        <v>40</v>
      </c>
      <c r="J26" s="172">
        <f>F26*I26</f>
        <v>40</v>
      </c>
      <c r="K26" s="302">
        <f t="shared" ref="K26:K29" si="4">H26+J26</f>
        <v>40</v>
      </c>
      <c r="L26" s="303">
        <f>SUM(K26:K29)</f>
        <v>300</v>
      </c>
      <c r="M26" s="303">
        <f>L26/F26</f>
        <v>300</v>
      </c>
      <c r="N26" s="7"/>
      <c r="O26" s="120"/>
      <c r="P26" s="121"/>
    </row>
    <row r="27" spans="1:16" s="230" customFormat="1" ht="11.25">
      <c r="A27" s="234"/>
      <c r="B27" s="234"/>
      <c r="C27" s="108" t="s">
        <v>182</v>
      </c>
      <c r="D27" s="137" t="s">
        <v>52</v>
      </c>
      <c r="E27" s="175">
        <v>1</v>
      </c>
      <c r="F27" s="138">
        <f>E27*F26</f>
        <v>1</v>
      </c>
      <c r="G27" s="203">
        <v>220</v>
      </c>
      <c r="H27" s="202">
        <f>G27*F27</f>
        <v>220</v>
      </c>
      <c r="I27" s="175"/>
      <c r="J27" s="202"/>
      <c r="K27" s="304">
        <f t="shared" si="4"/>
        <v>220</v>
      </c>
      <c r="L27" s="225"/>
      <c r="M27" s="225"/>
      <c r="N27" s="7"/>
      <c r="O27" s="122"/>
      <c r="P27" s="123"/>
    </row>
    <row r="28" spans="1:16" s="230" customFormat="1" ht="11.25">
      <c r="A28" s="234"/>
      <c r="B28" s="234"/>
      <c r="C28" s="108" t="s">
        <v>119</v>
      </c>
      <c r="D28" s="137" t="s">
        <v>52</v>
      </c>
      <c r="E28" s="175">
        <v>1</v>
      </c>
      <c r="F28" s="138">
        <f>E28*F26</f>
        <v>1</v>
      </c>
      <c r="G28" s="203">
        <v>30</v>
      </c>
      <c r="H28" s="202">
        <f>G28*F28</f>
        <v>30</v>
      </c>
      <c r="I28" s="175"/>
      <c r="J28" s="202"/>
      <c r="K28" s="304">
        <f t="shared" ref="K28" si="5">H28+J28</f>
        <v>30</v>
      </c>
      <c r="L28" s="225"/>
      <c r="M28" s="225"/>
      <c r="N28" s="7"/>
      <c r="O28" s="122"/>
      <c r="P28" s="123"/>
    </row>
    <row r="29" spans="1:16" s="230" customFormat="1" ht="12" thickBot="1">
      <c r="A29" s="234"/>
      <c r="B29" s="234"/>
      <c r="C29" s="200" t="s">
        <v>21</v>
      </c>
      <c r="D29" s="137"/>
      <c r="E29" s="175">
        <v>1</v>
      </c>
      <c r="F29" s="138">
        <f>E29*F26</f>
        <v>1</v>
      </c>
      <c r="G29" s="203">
        <v>10</v>
      </c>
      <c r="H29" s="202">
        <f>G29*F29</f>
        <v>10</v>
      </c>
      <c r="I29" s="175"/>
      <c r="J29" s="202"/>
      <c r="K29" s="304">
        <f t="shared" si="4"/>
        <v>10</v>
      </c>
      <c r="L29" s="225"/>
      <c r="M29" s="225"/>
      <c r="N29" s="7"/>
      <c r="O29" s="122"/>
      <c r="P29" s="123"/>
    </row>
    <row r="30" spans="1:16" s="230" customFormat="1" ht="16.149999999999999" customHeight="1">
      <c r="A30" s="224">
        <v>7</v>
      </c>
      <c r="B30" s="224"/>
      <c r="C30" s="301" t="s">
        <v>183</v>
      </c>
      <c r="D30" s="174" t="s">
        <v>52</v>
      </c>
      <c r="E30" s="174"/>
      <c r="F30" s="172">
        <v>27</v>
      </c>
      <c r="G30" s="174"/>
      <c r="H30" s="172"/>
      <c r="I30" s="204">
        <v>50</v>
      </c>
      <c r="J30" s="172">
        <f>F30*I30</f>
        <v>1350</v>
      </c>
      <c r="K30" s="302">
        <f t="shared" ref="K30:K33" si="6">H30+J30</f>
        <v>1350</v>
      </c>
      <c r="L30" s="303">
        <f>SUM(K30:K33)</f>
        <v>11880</v>
      </c>
      <c r="M30" s="303">
        <f>L30/F30</f>
        <v>440</v>
      </c>
      <c r="N30" s="7"/>
      <c r="O30" s="120"/>
      <c r="P30" s="121"/>
    </row>
    <row r="31" spans="1:16" s="230" customFormat="1" ht="11.25">
      <c r="A31" s="234"/>
      <c r="B31" s="234"/>
      <c r="C31" s="108" t="s">
        <v>118</v>
      </c>
      <c r="D31" s="137" t="s">
        <v>52</v>
      </c>
      <c r="E31" s="175">
        <v>1</v>
      </c>
      <c r="F31" s="138">
        <f>E31*F30</f>
        <v>27</v>
      </c>
      <c r="G31" s="203">
        <v>350</v>
      </c>
      <c r="H31" s="202">
        <f>G31*F31</f>
        <v>9450</v>
      </c>
      <c r="I31" s="175"/>
      <c r="J31" s="202"/>
      <c r="K31" s="304">
        <f t="shared" si="6"/>
        <v>9450</v>
      </c>
      <c r="L31" s="225"/>
      <c r="M31" s="225"/>
      <c r="N31" s="7"/>
      <c r="O31" s="122"/>
      <c r="P31" s="123"/>
    </row>
    <row r="32" spans="1:16" s="230" customFormat="1" ht="11.25">
      <c r="A32" s="234"/>
      <c r="B32" s="234"/>
      <c r="C32" s="108" t="s">
        <v>119</v>
      </c>
      <c r="D32" s="137" t="s">
        <v>52</v>
      </c>
      <c r="E32" s="175">
        <v>1</v>
      </c>
      <c r="F32" s="138">
        <f>E32*F30</f>
        <v>27</v>
      </c>
      <c r="G32" s="203">
        <v>30</v>
      </c>
      <c r="H32" s="202">
        <f>G32*F32</f>
        <v>810</v>
      </c>
      <c r="I32" s="175"/>
      <c r="J32" s="202"/>
      <c r="K32" s="304">
        <f t="shared" si="6"/>
        <v>810</v>
      </c>
      <c r="L32" s="225"/>
      <c r="M32" s="225"/>
      <c r="N32" s="7"/>
      <c r="O32" s="122"/>
      <c r="P32" s="123"/>
    </row>
    <row r="33" spans="1:16" s="230" customFormat="1" ht="12" thickBot="1">
      <c r="A33" s="234"/>
      <c r="B33" s="234"/>
      <c r="C33" s="200" t="s">
        <v>21</v>
      </c>
      <c r="D33" s="137"/>
      <c r="E33" s="175">
        <v>1</v>
      </c>
      <c r="F33" s="138">
        <f>E33*F30</f>
        <v>27</v>
      </c>
      <c r="G33" s="203">
        <v>10</v>
      </c>
      <c r="H33" s="202">
        <f>G33*F33</f>
        <v>270</v>
      </c>
      <c r="I33" s="175"/>
      <c r="J33" s="202"/>
      <c r="K33" s="304">
        <f t="shared" si="6"/>
        <v>270</v>
      </c>
      <c r="L33" s="225"/>
      <c r="M33" s="225"/>
      <c r="N33" s="7"/>
      <c r="O33" s="122"/>
      <c r="P33" s="123"/>
    </row>
    <row r="34" spans="1:16" s="230" customFormat="1" ht="16.149999999999999" customHeight="1">
      <c r="A34" s="224">
        <v>8</v>
      </c>
      <c r="B34" s="224"/>
      <c r="C34" s="301" t="s">
        <v>180</v>
      </c>
      <c r="D34" s="174" t="s">
        <v>52</v>
      </c>
      <c r="E34" s="174"/>
      <c r="F34" s="172">
        <v>2</v>
      </c>
      <c r="G34" s="174"/>
      <c r="H34" s="172"/>
      <c r="I34" s="204">
        <v>180</v>
      </c>
      <c r="J34" s="172">
        <f>F34*I34</f>
        <v>360</v>
      </c>
      <c r="K34" s="302">
        <f t="shared" ref="K34:K36" si="7">H34+J34</f>
        <v>360</v>
      </c>
      <c r="L34" s="303">
        <f>SUM(K34:K36)</f>
        <v>2280</v>
      </c>
      <c r="M34" s="303">
        <f>L34/F34</f>
        <v>1140</v>
      </c>
      <c r="N34" s="7"/>
      <c r="O34" s="120"/>
      <c r="P34" s="121"/>
    </row>
    <row r="35" spans="1:16" s="230" customFormat="1" ht="11.25">
      <c r="A35" s="234"/>
      <c r="B35" s="234"/>
      <c r="C35" s="108" t="s">
        <v>180</v>
      </c>
      <c r="D35" s="137" t="s">
        <v>52</v>
      </c>
      <c r="E35" s="175">
        <v>1</v>
      </c>
      <c r="F35" s="138">
        <f>E35*F34</f>
        <v>2</v>
      </c>
      <c r="G35" s="203">
        <v>950</v>
      </c>
      <c r="H35" s="202">
        <f>G35*F35</f>
        <v>1900</v>
      </c>
      <c r="I35" s="175"/>
      <c r="J35" s="202"/>
      <c r="K35" s="304">
        <f t="shared" si="7"/>
        <v>1900</v>
      </c>
      <c r="L35" s="225"/>
      <c r="M35" s="225"/>
      <c r="N35" s="7"/>
      <c r="O35" s="122"/>
      <c r="P35" s="123"/>
    </row>
    <row r="36" spans="1:16" s="230" customFormat="1" ht="12" thickBot="1">
      <c r="A36" s="110"/>
      <c r="B36" s="226"/>
      <c r="C36" s="201" t="s">
        <v>21</v>
      </c>
      <c r="D36" s="229"/>
      <c r="E36" s="222">
        <v>1</v>
      </c>
      <c r="F36" s="264">
        <f>E36*F34</f>
        <v>2</v>
      </c>
      <c r="G36" s="337">
        <v>10</v>
      </c>
      <c r="H36" s="297">
        <f>G36*F36</f>
        <v>20</v>
      </c>
      <c r="I36" s="222"/>
      <c r="J36" s="297"/>
      <c r="K36" s="338">
        <f t="shared" si="7"/>
        <v>20</v>
      </c>
      <c r="L36" s="227"/>
      <c r="M36" s="227"/>
      <c r="N36" s="105"/>
      <c r="O36" s="305"/>
      <c r="P36" s="263"/>
    </row>
    <row r="37" spans="1:16" s="8" customFormat="1" ht="12" thickBot="1">
      <c r="A37" s="4"/>
      <c r="B37" s="50"/>
      <c r="C37" s="4"/>
      <c r="D37" s="4"/>
      <c r="E37" s="4"/>
      <c r="F37" s="223"/>
      <c r="G37" s="25"/>
      <c r="H37" s="336">
        <f>SUM(H11:H36)</f>
        <v>42220</v>
      </c>
      <c r="I37" s="27"/>
      <c r="J37" s="26"/>
      <c r="K37" s="216"/>
      <c r="O37" s="124"/>
      <c r="P37" s="124"/>
    </row>
    <row r="38" spans="1:16" s="8" customFormat="1" ht="16.5" thickBot="1">
      <c r="A38" s="4"/>
      <c r="B38" s="50"/>
      <c r="C38" s="4"/>
      <c r="D38" s="4"/>
      <c r="E38" s="4"/>
      <c r="F38" s="223"/>
      <c r="G38" s="14"/>
      <c r="H38" s="55" t="s">
        <v>98</v>
      </c>
      <c r="I38" s="56">
        <v>0.02</v>
      </c>
      <c r="J38" s="15"/>
      <c r="K38" s="125">
        <f>I38*H37</f>
        <v>844.4</v>
      </c>
      <c r="O38" s="126"/>
      <c r="P38" s="127"/>
    </row>
    <row r="39" spans="1:16" s="8" customFormat="1" ht="16.5" thickBot="1">
      <c r="A39" s="50"/>
      <c r="B39" s="50"/>
      <c r="C39" s="4"/>
      <c r="D39" s="4"/>
      <c r="E39" s="4"/>
      <c r="F39" s="223"/>
      <c r="G39" s="25"/>
      <c r="H39" s="26"/>
      <c r="I39" s="27"/>
      <c r="J39" s="26"/>
      <c r="K39" s="111"/>
      <c r="O39" s="127"/>
      <c r="P39" s="127"/>
    </row>
    <row r="40" spans="1:16" s="8" customFormat="1" ht="16.5" thickBot="1">
      <c r="A40" s="50"/>
      <c r="B40" s="50"/>
      <c r="C40" s="1"/>
      <c r="D40" s="402"/>
      <c r="E40" s="1"/>
      <c r="F40" s="230"/>
      <c r="G40" s="14"/>
      <c r="H40" s="15" t="s">
        <v>35</v>
      </c>
      <c r="I40" s="16"/>
      <c r="J40" s="15"/>
      <c r="K40" s="125">
        <f>SUM(K11:K39)</f>
        <v>50559.4</v>
      </c>
      <c r="O40" s="127"/>
      <c r="P40" s="127"/>
    </row>
    <row r="41" spans="1:16" s="8" customFormat="1" ht="16.5" thickBot="1">
      <c r="A41" s="50"/>
      <c r="B41" s="50"/>
      <c r="C41" s="1"/>
      <c r="D41" s="402"/>
      <c r="E41" s="1"/>
      <c r="F41" s="230"/>
      <c r="G41" s="28"/>
      <c r="H41" s="29"/>
      <c r="I41" s="30"/>
      <c r="J41" s="29"/>
      <c r="K41" s="128"/>
      <c r="O41" s="127"/>
      <c r="P41" s="127"/>
    </row>
    <row r="42" spans="1:16" s="8" customFormat="1">
      <c r="A42" s="54"/>
      <c r="B42" s="51"/>
      <c r="C42" s="6"/>
      <c r="E42" s="399"/>
      <c r="F42" s="9"/>
      <c r="G42" s="17"/>
      <c r="H42" s="39" t="s">
        <v>99</v>
      </c>
      <c r="I42" s="19">
        <v>0.08</v>
      </c>
      <c r="J42" s="20"/>
      <c r="K42" s="129">
        <f>K40*I42</f>
        <v>4044.7520000000004</v>
      </c>
      <c r="O42" s="127"/>
      <c r="P42" s="127"/>
    </row>
    <row r="43" spans="1:16" s="8" customFormat="1" ht="16.5" thickBot="1">
      <c r="A43" s="54"/>
      <c r="B43" s="51"/>
      <c r="C43" s="6"/>
      <c r="D43" s="399"/>
      <c r="E43" s="399"/>
      <c r="F43" s="9"/>
      <c r="G43" s="11"/>
      <c r="H43" s="37" t="s">
        <v>35</v>
      </c>
      <c r="I43" s="21"/>
      <c r="J43" s="38"/>
      <c r="K43" s="130">
        <f>K40+K42</f>
        <v>54604.152000000002</v>
      </c>
      <c r="O43" s="127"/>
      <c r="P43" s="127"/>
    </row>
    <row r="44" spans="1:16" s="8" customFormat="1" ht="16.5" thickBot="1">
      <c r="A44" s="54"/>
      <c r="B44" s="51"/>
      <c r="C44" s="6"/>
      <c r="F44" s="9"/>
      <c r="G44" s="31"/>
      <c r="H44" s="32"/>
      <c r="I44" s="33"/>
      <c r="J44" s="34"/>
      <c r="K44" s="131"/>
      <c r="O44" s="127"/>
      <c r="P44" s="127"/>
    </row>
    <row r="45" spans="1:16" s="8" customFormat="1">
      <c r="A45" s="54"/>
      <c r="B45" s="51"/>
      <c r="C45" s="6"/>
      <c r="F45" s="9"/>
      <c r="G45" s="22"/>
      <c r="H45" s="39" t="s">
        <v>100</v>
      </c>
      <c r="I45" s="19">
        <v>0.08</v>
      </c>
      <c r="J45" s="20"/>
      <c r="K45" s="129">
        <f>K43*I45</f>
        <v>4368.3321599999999</v>
      </c>
      <c r="O45" s="127"/>
      <c r="P45" s="127"/>
    </row>
    <row r="46" spans="1:16" s="8" customFormat="1" ht="16.5" thickBot="1">
      <c r="A46" s="54"/>
      <c r="B46" s="51"/>
      <c r="C46" s="6"/>
      <c r="F46" s="9"/>
      <c r="G46" s="11"/>
      <c r="H46" s="37" t="s">
        <v>35</v>
      </c>
      <c r="I46" s="23"/>
      <c r="J46" s="38"/>
      <c r="K46" s="130">
        <f>K43+K45</f>
        <v>58972.48416</v>
      </c>
      <c r="O46" s="127"/>
      <c r="P46" s="127"/>
    </row>
    <row r="47" spans="1:16" s="8" customFormat="1" ht="16.5" thickBot="1">
      <c r="A47" s="54"/>
      <c r="B47" s="51"/>
      <c r="C47" s="6"/>
      <c r="F47" s="9"/>
      <c r="G47" s="31"/>
      <c r="H47" s="32"/>
      <c r="I47" s="35"/>
      <c r="J47" s="34"/>
      <c r="K47" s="131"/>
      <c r="O47" s="127"/>
      <c r="P47" s="127"/>
    </row>
    <row r="48" spans="1:16" s="8" customFormat="1">
      <c r="A48" s="54"/>
      <c r="B48" s="51"/>
      <c r="C48" s="6"/>
      <c r="F48" s="9"/>
      <c r="G48" s="22"/>
      <c r="H48" s="39" t="s">
        <v>101</v>
      </c>
      <c r="I48" s="19">
        <v>0</v>
      </c>
      <c r="J48" s="20"/>
      <c r="K48" s="129">
        <f>K46*I48</f>
        <v>0</v>
      </c>
      <c r="O48" s="127"/>
      <c r="P48" s="127"/>
    </row>
    <row r="49" spans="1:16" s="6" customFormat="1" ht="16.5" thickBot="1">
      <c r="A49" s="54"/>
      <c r="B49" s="51"/>
      <c r="D49" s="8"/>
      <c r="E49" s="8"/>
      <c r="F49" s="9"/>
      <c r="G49" s="11"/>
      <c r="H49" s="37" t="s">
        <v>35</v>
      </c>
      <c r="I49" s="24"/>
      <c r="J49" s="38"/>
      <c r="K49" s="130">
        <f>K46+K48</f>
        <v>58972.48416</v>
      </c>
      <c r="O49" s="127"/>
      <c r="P49" s="127"/>
    </row>
    <row r="50" spans="1:16" s="6" customFormat="1" ht="16.5" thickBot="1">
      <c r="A50" s="54"/>
      <c r="B50" s="51"/>
      <c r="D50" s="8"/>
      <c r="E50" s="8"/>
      <c r="F50" s="9"/>
      <c r="G50" s="31"/>
      <c r="H50" s="32"/>
      <c r="I50" s="36"/>
      <c r="J50" s="34"/>
      <c r="K50" s="131"/>
      <c r="O50" s="127"/>
      <c r="P50" s="127"/>
    </row>
    <row r="51" spans="1:16" s="4" customFormat="1">
      <c r="A51" s="54"/>
      <c r="B51" s="51"/>
      <c r="C51" s="6"/>
      <c r="D51" s="8"/>
      <c r="E51" s="8"/>
      <c r="F51" s="9"/>
      <c r="G51" s="22"/>
      <c r="H51" s="18" t="s">
        <v>50</v>
      </c>
      <c r="I51" s="19">
        <v>0.18</v>
      </c>
      <c r="J51" s="20"/>
      <c r="K51" s="132">
        <f>K49*I51</f>
        <v>10615.0471488</v>
      </c>
      <c r="O51" s="127"/>
      <c r="P51" s="127"/>
    </row>
    <row r="52" spans="1:16" s="4" customFormat="1" ht="16.5" thickBot="1">
      <c r="A52" s="54"/>
      <c r="B52" s="51"/>
      <c r="C52" s="6"/>
      <c r="D52" s="8"/>
      <c r="E52" s="8"/>
      <c r="F52" s="9"/>
      <c r="G52" s="11"/>
      <c r="H52" s="12" t="s">
        <v>35</v>
      </c>
      <c r="I52" s="21" t="s">
        <v>12</v>
      </c>
      <c r="J52" s="13"/>
      <c r="K52" s="133">
        <f>K49+K51</f>
        <v>69587.531308799997</v>
      </c>
      <c r="O52" s="127"/>
      <c r="P52" s="127"/>
    </row>
  </sheetData>
  <mergeCells count="17">
    <mergeCell ref="A7:A8"/>
    <mergeCell ref="B7:B8"/>
    <mergeCell ref="C7:C8"/>
    <mergeCell ref="D7:D8"/>
    <mergeCell ref="E7:F7"/>
    <mergeCell ref="C1:E1"/>
    <mergeCell ref="A2:C2"/>
    <mergeCell ref="I2:K2"/>
    <mergeCell ref="A3:B3"/>
    <mergeCell ref="C5:F5"/>
    <mergeCell ref="P7:P8"/>
    <mergeCell ref="G7:H7"/>
    <mergeCell ref="I7:J7"/>
    <mergeCell ref="K7:K8"/>
    <mergeCell ref="L7:L8"/>
    <mergeCell ref="M7:M8"/>
    <mergeCell ref="O7:O8"/>
  </mergeCells>
  <pageMargins left="0.75000000000000011" right="0.75000000000000011" top="1" bottom="1" header="0.5" footer="0.5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TOTAL</vt:lpstr>
      <vt:lpstr>1- თეთრი კარკასი-მოლი</vt:lpstr>
      <vt:lpstr>2- მოპირკეთება</vt:lpstr>
      <vt:lpstr>3-ფასადი</vt:lpstr>
      <vt:lpstr>4-კარები</vt:lpstr>
      <vt:lpstr>'1- თეთრი კარკასი-მოლი'!Print_Titles</vt:lpstr>
      <vt:lpstr>'2- მოპირკეთება'!Print_Titles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Usere</dc:creator>
  <cp:lastModifiedBy>Windows User</cp:lastModifiedBy>
  <cp:lastPrinted>2013-11-21T13:03:32Z</cp:lastPrinted>
  <dcterms:created xsi:type="dcterms:W3CDTF">2013-10-10T07:32:43Z</dcterms:created>
  <dcterms:modified xsi:type="dcterms:W3CDTF">2018-05-31T10:40:26Z</dcterms:modified>
</cp:coreProperties>
</file>